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26" lockStructure="1"/>
  <bookViews>
    <workbookView xWindow="480" yWindow="60" windowWidth="18195" windowHeight="8505"/>
  </bookViews>
  <sheets>
    <sheet name="Globais 07-12 MOD'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calcPr calcId="145621"/>
</workbook>
</file>

<file path=xl/calcChain.xml><?xml version="1.0" encoding="utf-8"?>
<calcChain xmlns="http://schemas.openxmlformats.org/spreadsheetml/2006/main">
  <c r="B25" i="1" l="1"/>
  <c r="B215" i="1"/>
  <c r="B342" i="1" s="1"/>
  <c r="C210" i="1"/>
  <c r="D208" i="1"/>
  <c r="D207" i="1"/>
  <c r="D206" i="1"/>
  <c r="D205" i="1"/>
  <c r="D203" i="1"/>
  <c r="C203" i="1"/>
  <c r="B203" i="1"/>
  <c r="D202" i="1"/>
  <c r="B202" i="1"/>
  <c r="D201" i="1"/>
  <c r="C201" i="1"/>
  <c r="B201" i="1"/>
  <c r="D199" i="1"/>
  <c r="C199" i="1"/>
  <c r="B199" i="1"/>
  <c r="D198" i="1"/>
  <c r="M199" i="1" s="1"/>
  <c r="C198" i="1"/>
  <c r="K198" i="1" s="1"/>
  <c r="B198" i="1"/>
  <c r="I197" i="1" s="1"/>
  <c r="D197" i="1"/>
  <c r="M198" i="1" s="1"/>
  <c r="C197" i="1"/>
  <c r="K197" i="1" s="1"/>
  <c r="B197" i="1"/>
  <c r="I196" i="1" s="1"/>
  <c r="D196" i="1"/>
  <c r="C196" i="1"/>
  <c r="K196" i="1" s="1"/>
  <c r="B196" i="1"/>
  <c r="B177" i="1"/>
  <c r="B341" i="1" s="1"/>
  <c r="C172" i="1"/>
  <c r="D170" i="1"/>
  <c r="D169" i="1"/>
  <c r="D168" i="1"/>
  <c r="D167" i="1"/>
  <c r="D165" i="1"/>
  <c r="C165" i="1"/>
  <c r="B165" i="1"/>
  <c r="D164" i="1"/>
  <c r="B164" i="1"/>
  <c r="D163" i="1"/>
  <c r="C163" i="1"/>
  <c r="B163" i="1"/>
  <c r="D161" i="1"/>
  <c r="C161" i="1"/>
  <c r="B161" i="1"/>
  <c r="D160" i="1"/>
  <c r="M161" i="1" s="1"/>
  <c r="C160" i="1"/>
  <c r="K160" i="1" s="1"/>
  <c r="B160" i="1"/>
  <c r="I159" i="1" s="1"/>
  <c r="D159" i="1"/>
  <c r="M160" i="1" s="1"/>
  <c r="C159" i="1"/>
  <c r="K159" i="1" s="1"/>
  <c r="B159" i="1"/>
  <c r="I158" i="1" s="1"/>
  <c r="D158" i="1"/>
  <c r="C158" i="1"/>
  <c r="K158" i="1" s="1"/>
  <c r="B158" i="1"/>
  <c r="B139" i="1"/>
  <c r="B340" i="1" s="1"/>
  <c r="D341" i="1" s="1"/>
  <c r="C134" i="1"/>
  <c r="D132" i="1"/>
  <c r="D131" i="1"/>
  <c r="D130" i="1"/>
  <c r="D129" i="1"/>
  <c r="D127" i="1"/>
  <c r="C127" i="1"/>
  <c r="B127" i="1"/>
  <c r="D126" i="1"/>
  <c r="B126" i="1"/>
  <c r="D125" i="1"/>
  <c r="C125" i="1"/>
  <c r="B125" i="1"/>
  <c r="D123" i="1"/>
  <c r="C123" i="1"/>
  <c r="B123" i="1"/>
  <c r="D122" i="1"/>
  <c r="M123" i="1" s="1"/>
  <c r="C122" i="1"/>
  <c r="K122" i="1" s="1"/>
  <c r="B122" i="1"/>
  <c r="I121" i="1" s="1"/>
  <c r="D121" i="1"/>
  <c r="M122" i="1" s="1"/>
  <c r="C121" i="1"/>
  <c r="K121" i="1" s="1"/>
  <c r="B121" i="1"/>
  <c r="I120" i="1" s="1"/>
  <c r="D120" i="1"/>
  <c r="C120" i="1"/>
  <c r="C137" i="1" s="1"/>
  <c r="B120" i="1"/>
  <c r="B101" i="1"/>
  <c r="B339" i="1" s="1"/>
  <c r="D94" i="1"/>
  <c r="D85" i="1" s="1"/>
  <c r="D93" i="1"/>
  <c r="D92" i="1"/>
  <c r="D91" i="1"/>
  <c r="D89" i="1"/>
  <c r="C89" i="1"/>
  <c r="B89" i="1"/>
  <c r="D88" i="1"/>
  <c r="B88" i="1"/>
  <c r="D87" i="1"/>
  <c r="C87" i="1"/>
  <c r="B87" i="1"/>
  <c r="C85" i="1"/>
  <c r="B85" i="1"/>
  <c r="D84" i="1"/>
  <c r="M85" i="1" s="1"/>
  <c r="C84" i="1"/>
  <c r="K84" i="1" s="1"/>
  <c r="B84" i="1"/>
  <c r="I83" i="1"/>
  <c r="D83" i="1"/>
  <c r="M84" i="1" s="1"/>
  <c r="C83" i="1"/>
  <c r="K83" i="1" s="1"/>
  <c r="B83" i="1"/>
  <c r="I82" i="1" s="1"/>
  <c r="D82" i="1"/>
  <c r="D99" i="1" s="1"/>
  <c r="I85" i="1" s="1"/>
  <c r="C82" i="1"/>
  <c r="K82" i="1" s="1"/>
  <c r="B82" i="1"/>
  <c r="B99" i="1" s="1"/>
  <c r="K81" i="1" s="1"/>
  <c r="B63" i="1"/>
  <c r="B338" i="1" s="1"/>
  <c r="D56" i="1"/>
  <c r="D55" i="1"/>
  <c r="D54" i="1"/>
  <c r="D53" i="1"/>
  <c r="D51" i="1"/>
  <c r="C51" i="1"/>
  <c r="B51" i="1"/>
  <c r="D50" i="1"/>
  <c r="B50" i="1"/>
  <c r="D49" i="1"/>
  <c r="C49" i="1"/>
  <c r="B49" i="1"/>
  <c r="D47" i="1"/>
  <c r="C47" i="1"/>
  <c r="B47" i="1"/>
  <c r="D46" i="1"/>
  <c r="M47" i="1" s="1"/>
  <c r="C46" i="1"/>
  <c r="K46" i="1" s="1"/>
  <c r="B46" i="1"/>
  <c r="I45" i="1" s="1"/>
  <c r="D45" i="1"/>
  <c r="M46" i="1" s="1"/>
  <c r="C45" i="1"/>
  <c r="K45" i="1" s="1"/>
  <c r="B45" i="1"/>
  <c r="I44" i="1" s="1"/>
  <c r="D44" i="1"/>
  <c r="M45" i="1" s="1"/>
  <c r="C44" i="1"/>
  <c r="C61" i="1" s="1"/>
  <c r="B44" i="1"/>
  <c r="I43" i="1" s="1"/>
  <c r="B337" i="1"/>
  <c r="D18" i="1"/>
  <c r="D9" i="1" s="1"/>
  <c r="D17" i="1"/>
  <c r="D16" i="1"/>
  <c r="D15" i="1"/>
  <c r="D13" i="1"/>
  <c r="C13" i="1"/>
  <c r="B13" i="1"/>
  <c r="D12" i="1"/>
  <c r="B12" i="1"/>
  <c r="D11" i="1"/>
  <c r="C11" i="1"/>
  <c r="B11" i="1"/>
  <c r="C9" i="1"/>
  <c r="B9" i="1"/>
  <c r="D8" i="1"/>
  <c r="M9" i="1" s="1"/>
  <c r="C8" i="1"/>
  <c r="B8" i="1"/>
  <c r="I7" i="1" s="1"/>
  <c r="D7" i="1"/>
  <c r="M8" i="1" s="1"/>
  <c r="C7" i="1"/>
  <c r="B7" i="1"/>
  <c r="I6" i="1" s="1"/>
  <c r="D6" i="1"/>
  <c r="M7" i="1" s="1"/>
  <c r="C6" i="1"/>
  <c r="B6" i="1"/>
  <c r="I5" i="1" s="1"/>
  <c r="I81" i="1" l="1"/>
  <c r="K44" i="1"/>
  <c r="M81" i="1"/>
  <c r="K120" i="1"/>
  <c r="C175" i="1"/>
  <c r="C213" i="1"/>
  <c r="M83" i="1"/>
  <c r="K238" i="1"/>
  <c r="K257" i="1"/>
  <c r="K7" i="1"/>
  <c r="B61" i="1"/>
  <c r="D339" i="1"/>
  <c r="C99" i="1"/>
  <c r="D340" i="1"/>
  <c r="C295" i="1"/>
  <c r="I122" i="1"/>
  <c r="M120" i="1"/>
  <c r="K237" i="1"/>
  <c r="K256" i="1"/>
  <c r="K6" i="1"/>
  <c r="K258" i="1"/>
  <c r="K239" i="1"/>
  <c r="K8" i="1"/>
  <c r="C23" i="1"/>
  <c r="C293" i="1"/>
  <c r="I46" i="1"/>
  <c r="M44" i="1"/>
  <c r="D61" i="1"/>
  <c r="D294" i="1"/>
  <c r="K85" i="1"/>
  <c r="E99" i="1"/>
  <c r="B137" i="1"/>
  <c r="I119" i="1"/>
  <c r="D137" i="1"/>
  <c r="M121" i="1"/>
  <c r="B175" i="1"/>
  <c r="I157" i="1"/>
  <c r="D175" i="1"/>
  <c r="M159" i="1"/>
  <c r="B213" i="1"/>
  <c r="I195" i="1"/>
  <c r="D213" i="1"/>
  <c r="M197" i="1"/>
  <c r="M238" i="1"/>
  <c r="B294" i="1"/>
  <c r="I255" i="1"/>
  <c r="I236" i="1"/>
  <c r="M257" i="1"/>
  <c r="I237" i="1"/>
  <c r="M239" i="1"/>
  <c r="I257" i="1"/>
  <c r="M259" i="1"/>
  <c r="B23" i="1"/>
  <c r="D23" i="1"/>
  <c r="D338" i="1"/>
  <c r="C296" i="1"/>
  <c r="I160" i="1"/>
  <c r="M158" i="1"/>
  <c r="C297" i="1"/>
  <c r="I198" i="1"/>
  <c r="M196" i="1"/>
  <c r="I238" i="1"/>
  <c r="M240" i="1"/>
  <c r="I256" i="1"/>
  <c r="M258" i="1"/>
  <c r="D342" i="1"/>
  <c r="D238" i="1" l="1"/>
  <c r="G297" i="1"/>
  <c r="K5" i="1"/>
  <c r="K255" i="1"/>
  <c r="M255" i="1" s="1"/>
  <c r="M5" i="1"/>
  <c r="B292" i="1"/>
  <c r="E23" i="1"/>
  <c r="D237" i="1"/>
  <c r="D236" i="1"/>
  <c r="K236" i="1"/>
  <c r="M236" i="1" s="1"/>
  <c r="I199" i="1"/>
  <c r="D297" i="1"/>
  <c r="K199" i="1"/>
  <c r="M195" i="1"/>
  <c r="K195" i="1"/>
  <c r="B297" i="1"/>
  <c r="E213" i="1"/>
  <c r="I161" i="1"/>
  <c r="D296" i="1"/>
  <c r="K161" i="1"/>
  <c r="M157" i="1"/>
  <c r="K157" i="1"/>
  <c r="B296" i="1"/>
  <c r="E175" i="1"/>
  <c r="D295" i="1"/>
  <c r="H296" i="1" s="1"/>
  <c r="I123" i="1"/>
  <c r="K123" i="1"/>
  <c r="M119" i="1"/>
  <c r="B295" i="1"/>
  <c r="F296" i="1" s="1"/>
  <c r="E137" i="1"/>
  <c r="K119" i="1"/>
  <c r="D293" i="1"/>
  <c r="H294" i="1" s="1"/>
  <c r="I47" i="1"/>
  <c r="K47" i="1"/>
  <c r="C292" i="1"/>
  <c r="G293" i="1" s="1"/>
  <c r="I239" i="1"/>
  <c r="M237" i="1" s="1"/>
  <c r="I258" i="1"/>
  <c r="M256" i="1" s="1"/>
  <c r="I8" i="1"/>
  <c r="M6" i="1"/>
  <c r="G296" i="1"/>
  <c r="E61" i="1"/>
  <c r="M43" i="1"/>
  <c r="B293" i="1"/>
  <c r="F294" i="1" s="1"/>
  <c r="K43" i="1"/>
  <c r="I259" i="1"/>
  <c r="K259" i="1" s="1"/>
  <c r="D292" i="1"/>
  <c r="H293" i="1" s="1"/>
  <c r="K9" i="1"/>
  <c r="I9" i="1"/>
  <c r="I240" i="1"/>
  <c r="K240" i="1" s="1"/>
  <c r="E294" i="1"/>
  <c r="B102" i="1"/>
  <c r="E339" i="1" s="1"/>
  <c r="H295" i="1"/>
  <c r="C294" i="1"/>
  <c r="G295" i="1" s="1"/>
  <c r="M82" i="1"/>
  <c r="I84" i="1"/>
  <c r="F297" i="1" l="1"/>
  <c r="H297" i="1"/>
  <c r="E293" i="1"/>
  <c r="I294" i="1" s="1"/>
  <c r="B64" i="1"/>
  <c r="E338" i="1" s="1"/>
  <c r="E297" i="1"/>
  <c r="B216" i="1"/>
  <c r="E342" i="1" s="1"/>
  <c r="E292" i="1"/>
  <c r="B26" i="1"/>
  <c r="E337" i="1" s="1"/>
  <c r="G294" i="1"/>
  <c r="F295" i="1"/>
  <c r="E295" i="1"/>
  <c r="B140" i="1"/>
  <c r="E340" i="1" s="1"/>
  <c r="E296" i="1"/>
  <c r="I297" i="1" s="1"/>
  <c r="B178" i="1"/>
  <c r="E341" i="1" s="1"/>
  <c r="F293" i="1"/>
  <c r="G341" i="1" l="1"/>
  <c r="G338" i="1"/>
  <c r="H337" i="1"/>
  <c r="I296" i="1"/>
  <c r="I293" i="1"/>
  <c r="E298" i="1"/>
  <c r="G342" i="1"/>
  <c r="H341" i="1"/>
  <c r="G340" i="1"/>
  <c r="H340" i="1" s="1"/>
  <c r="H342" i="1"/>
  <c r="G339" i="1"/>
  <c r="H339" i="1" s="1"/>
  <c r="H338" i="1"/>
  <c r="I295" i="1"/>
  <c r="J339" i="1" l="1"/>
  <c r="J341" i="1"/>
  <c r="J340" i="1"/>
  <c r="J338" i="1"/>
  <c r="J342" i="1"/>
</calcChain>
</file>

<file path=xl/comments1.xml><?xml version="1.0" encoding="utf-8"?>
<comments xmlns="http://schemas.openxmlformats.org/spreadsheetml/2006/main">
  <authors>
    <author>Nuno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C12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não existe concessões no MOD_2 que usem UTA's (só VC's)</t>
        </r>
      </text>
    </comment>
    <comment ref="A18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só após 2013 é que existe registo dos 3 MOD's. NÃO incluido no consumo global</t>
        </r>
      </text>
    </comment>
    <comment ref="A47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C50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não existe concessões no MOD_2 que usem UTA's (só VC's)</t>
        </r>
      </text>
    </comment>
    <comment ref="A56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A58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só após 2013 é que existe registo dos 3 MOD's. NÃO incluido no consumo global</t>
        </r>
      </text>
    </comment>
    <comment ref="A85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C88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não existe concessões no MOD_2 que usem UTA's (só VC's)</t>
        </r>
      </text>
    </comment>
    <comment ref="A94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A96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só após 2013 é que existe registo dos 3 MOD's. NÃO incluido no consumo global</t>
        </r>
      </text>
    </comment>
    <comment ref="A12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C126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não existe concessões no MOD_2 que usem UTA's (só VC's)</t>
        </r>
      </text>
    </comment>
    <comment ref="A132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A134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só após 2013 é que existe registo dos 3 MOD's. NÃO incluido no consumo global</t>
        </r>
      </text>
    </comment>
    <comment ref="A161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C164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não existe concessões no MOD_2 que usem UTA's (só VC's)</t>
        </r>
      </text>
    </comment>
    <comment ref="A170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A172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só após 2013 é que existe registo dos 3 MOD's. NÃO incluido no consumo global</t>
        </r>
      </text>
    </comment>
    <comment ref="A199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C202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não existe concessões no MOD_2 que usem UTA's (só VC's)</t>
        </r>
      </text>
    </comment>
    <comment ref="A208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já diluidos nos consumos de AC</t>
        </r>
      </text>
    </comment>
    <comment ref="A210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só após 2013 é que existe registo dos 3 MOD's. NÃO incluido no consumo global</t>
        </r>
      </text>
    </comment>
  </commentList>
</comments>
</file>

<file path=xl/sharedStrings.xml><?xml version="1.0" encoding="utf-8"?>
<sst xmlns="http://schemas.openxmlformats.org/spreadsheetml/2006/main" count="291" uniqueCount="46">
  <si>
    <t>Consumos Globais por Módulo (2007)</t>
  </si>
  <si>
    <t>Desagregação de Consumos</t>
  </si>
  <si>
    <t>MOD_1</t>
  </si>
  <si>
    <t>MOD_2</t>
  </si>
  <si>
    <t>MOD_3</t>
  </si>
  <si>
    <t>CCB</t>
  </si>
  <si>
    <t>Ilum&amp;tom</t>
  </si>
  <si>
    <t>AC Frio</t>
  </si>
  <si>
    <t>AC Quente</t>
  </si>
  <si>
    <t>Ventiladores</t>
  </si>
  <si>
    <t>Concessões</t>
  </si>
  <si>
    <t>Mód. 2</t>
  </si>
  <si>
    <t>Mód. 1</t>
  </si>
  <si>
    <t>VC's (Q&amp;F)</t>
  </si>
  <si>
    <t>Mód. 3</t>
  </si>
  <si>
    <t>UTA's</t>
  </si>
  <si>
    <t>Ilum.&amp;Tom.</t>
  </si>
  <si>
    <t>AC-Frio</t>
  </si>
  <si>
    <t>Colecção Berardo</t>
  </si>
  <si>
    <t>AC-Quente</t>
  </si>
  <si>
    <t>Legenda:</t>
  </si>
  <si>
    <t>Módulo 1</t>
  </si>
  <si>
    <t>Módulo 2</t>
  </si>
  <si>
    <t>Gás Termoac.</t>
  </si>
  <si>
    <t>Módulo 3</t>
  </si>
  <si>
    <t>∑ MOD's</t>
  </si>
  <si>
    <t>TOTAIS</t>
  </si>
  <si>
    <t>Gás Natural</t>
  </si>
  <si>
    <t>Electricidade</t>
  </si>
  <si>
    <t>Consumos Globais por Módulo (2008)</t>
  </si>
  <si>
    <t>Consumos Globais por Módulo (2009)</t>
  </si>
  <si>
    <t>Consumos Globais por Módulo (2010)</t>
  </si>
  <si>
    <t>Consumos Globais por Módulo (2011)</t>
  </si>
  <si>
    <t>Consumos Globais por Módulo (2012)</t>
  </si>
  <si>
    <t>Desagregação de Consumos - Global (Soma)</t>
  </si>
  <si>
    <t>Desagregação de Consumos - Global (Média)</t>
  </si>
  <si>
    <t>Total</t>
  </si>
  <si>
    <t>Considerações:</t>
  </si>
  <si>
    <t>Gás</t>
  </si>
  <si>
    <t>Elect.</t>
  </si>
  <si>
    <t>%</t>
  </si>
  <si>
    <t xml:space="preserve">Eletricidade </t>
  </si>
  <si>
    <t>Desagregação de Consumos - Global (Percentagem)</t>
  </si>
  <si>
    <t>Total ilmuninação</t>
  </si>
  <si>
    <t>Total AC Frio</t>
  </si>
  <si>
    <t>Total AC Quente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</si>
</sst>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B05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Protection="1">
      <protection hidden="1"/>
    </xf>
    <xf numFmtId="0" fontId="0" fillId="5" borderId="0" xfId="0" applyFill="1" applyProtection="1">
      <protection hidden="1"/>
    </xf>
    <xf numFmtId="0" fontId="0" fillId="0" borderId="0" xfId="0" applyAlignment="1" applyProtection="1">
      <alignment horizontal="center"/>
      <protection hidden="1"/>
    </xf>
    <xf numFmtId="3" fontId="0" fillId="4" borderId="1" xfId="0" applyNumberForma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0" fillId="0" borderId="2" xfId="0" applyNumberFormat="1" applyBorder="1" applyAlignment="1" applyProtection="1">
      <alignment horizontal="center" vertical="center"/>
      <protection hidden="1"/>
    </xf>
    <xf numFmtId="3" fontId="0" fillId="0" borderId="0" xfId="0" applyNumberFormat="1" applyAlignment="1" applyProtection="1">
      <alignment horizontal="center"/>
      <protection hidden="1"/>
    </xf>
    <xf numFmtId="3" fontId="0" fillId="5" borderId="3" xfId="0" applyNumberFormat="1" applyFill="1" applyBorder="1" applyAlignment="1" applyProtection="1">
      <alignment horizontal="center" vertical="center"/>
      <protection hidden="1"/>
    </xf>
    <xf numFmtId="3" fontId="0" fillId="4" borderId="3" xfId="0" applyNumberFormat="1" applyFill="1" applyBorder="1" applyAlignment="1" applyProtection="1">
      <alignment horizontal="center" vertical="center"/>
      <protection hidden="1"/>
    </xf>
    <xf numFmtId="3" fontId="0" fillId="0" borderId="3" xfId="0" applyNumberFormat="1" applyBorder="1" applyAlignment="1" applyProtection="1">
      <alignment horizontal="center" vertical="center"/>
      <protection hidden="1"/>
    </xf>
    <xf numFmtId="3" fontId="0" fillId="0" borderId="4" xfId="0" applyNumberFormat="1" applyBorder="1" applyAlignment="1" applyProtection="1">
      <alignment horizontal="center" vertical="center"/>
      <protection hidden="1"/>
    </xf>
    <xf numFmtId="3" fontId="0" fillId="6" borderId="3" xfId="0" applyNumberFormat="1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3" fontId="0" fillId="7" borderId="0" xfId="0" applyNumberFormat="1" applyFill="1" applyAlignment="1" applyProtection="1">
      <alignment horizontal="center"/>
      <protection hidden="1"/>
    </xf>
    <xf numFmtId="3" fontId="0" fillId="0" borderId="5" xfId="0" applyNumberForma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3" fontId="0" fillId="6" borderId="5" xfId="0" applyNumberFormat="1" applyFill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3" fontId="3" fillId="7" borderId="0" xfId="0" applyNumberFormat="1" applyFont="1" applyFill="1" applyAlignment="1" applyProtection="1">
      <alignment horizont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0" fillId="8" borderId="11" xfId="0" applyFill="1" applyBorder="1" applyProtection="1">
      <protection hidden="1"/>
    </xf>
    <xf numFmtId="0" fontId="0" fillId="0" borderId="11" xfId="0" applyBorder="1" applyProtection="1">
      <protection hidden="1"/>
    </xf>
    <xf numFmtId="0" fontId="0" fillId="9" borderId="11" xfId="0" applyFill="1" applyBorder="1" applyProtection="1"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0" fillId="2" borderId="11" xfId="0" applyFill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3" fontId="3" fillId="0" borderId="0" xfId="0" applyNumberFormat="1" applyFont="1" applyAlignment="1" applyProtection="1">
      <alignment horizontal="center"/>
      <protection hidden="1"/>
    </xf>
    <xf numFmtId="3" fontId="0" fillId="10" borderId="0" xfId="0" applyNumberForma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3" fontId="3" fillId="0" borderId="0" xfId="0" applyNumberFormat="1" applyFont="1" applyAlignment="1" applyProtection="1">
      <alignment horizontal="center" vertical="center"/>
      <protection hidden="1"/>
    </xf>
    <xf numFmtId="3" fontId="0" fillId="0" borderId="0" xfId="0" applyNumberFormat="1" applyProtection="1">
      <protection hidden="1"/>
    </xf>
    <xf numFmtId="3" fontId="0" fillId="0" borderId="0" xfId="0" applyNumberFormat="1" applyAlignment="1" applyProtection="1">
      <alignment horizontal="center" vertical="center"/>
      <protection hidden="1"/>
    </xf>
    <xf numFmtId="3" fontId="0" fillId="0" borderId="0" xfId="0" applyNumberFormat="1" applyFill="1" applyAlignment="1" applyProtection="1">
      <alignment horizont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/>
      <protection hidden="1"/>
    </xf>
    <xf numFmtId="3" fontId="0" fillId="5" borderId="0" xfId="0" applyNumberFormat="1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0" fillId="0" borderId="0" xfId="0" applyBorder="1" applyAlignment="1" applyProtection="1">
      <alignment wrapText="1"/>
      <protection hidden="1"/>
    </xf>
    <xf numFmtId="3" fontId="0" fillId="0" borderId="2" xfId="0" applyNumberFormat="1" applyBorder="1" applyAlignment="1" applyProtection="1">
      <alignment horizontal="center"/>
      <protection hidden="1"/>
    </xf>
    <xf numFmtId="3" fontId="0" fillId="0" borderId="4" xfId="0" applyNumberFormat="1" applyBorder="1" applyAlignment="1" applyProtection="1">
      <alignment horizontal="center"/>
      <protection hidden="1"/>
    </xf>
    <xf numFmtId="3" fontId="0" fillId="0" borderId="7" xfId="0" applyNumberFormat="1" applyBorder="1" applyAlignment="1" applyProtection="1">
      <alignment horizontal="center"/>
      <protection hidden="1"/>
    </xf>
    <xf numFmtId="10" fontId="0" fillId="0" borderId="0" xfId="0" applyNumberFormat="1" applyProtection="1">
      <protection hidden="1"/>
    </xf>
    <xf numFmtId="0" fontId="0" fillId="11" borderId="0" xfId="0" applyFill="1" applyProtection="1">
      <protection hidden="1"/>
    </xf>
    <xf numFmtId="10" fontId="0" fillId="0" borderId="0" xfId="0" applyNumberFormat="1" applyAlignment="1" applyProtection="1">
      <alignment horizontal="center" vertical="center"/>
      <protection hidden="1"/>
    </xf>
    <xf numFmtId="0" fontId="1" fillId="5" borderId="0" xfId="0" applyFont="1" applyFill="1" applyProtection="1">
      <protection hidden="1"/>
    </xf>
    <xf numFmtId="0" fontId="0" fillId="0" borderId="0" xfId="0" applyFill="1" applyAlignment="1" applyProtection="1">
      <alignment horizontal="right"/>
      <protection hidden="1"/>
    </xf>
    <xf numFmtId="0" fontId="0" fillId="0" borderId="0" xfId="0" applyFill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164" fontId="0" fillId="0" borderId="0" xfId="0" applyNumberFormat="1" applyAlignment="1" applyProtection="1">
      <alignment horizontal="left"/>
      <protection hidden="1"/>
    </xf>
    <xf numFmtId="10" fontId="5" fillId="0" borderId="0" xfId="0" applyNumberFormat="1" applyFont="1" applyAlignment="1" applyProtection="1">
      <alignment horizontal="center" vertical="center"/>
      <protection hidden="1"/>
    </xf>
    <xf numFmtId="10" fontId="5" fillId="0" borderId="0" xfId="0" applyNumberFormat="1" applyFont="1" applyAlignment="1" applyProtection="1">
      <alignment horizontal="center"/>
      <protection hidden="1"/>
    </xf>
    <xf numFmtId="10" fontId="1" fillId="0" borderId="0" xfId="0" applyNumberFormat="1" applyFont="1" applyAlignment="1" applyProtection="1">
      <alignment horizontal="center" vertical="center"/>
      <protection hidden="1"/>
    </xf>
    <xf numFmtId="10" fontId="1" fillId="0" borderId="0" xfId="0" applyNumberFormat="1" applyFon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3" fontId="0" fillId="0" borderId="5" xfId="0" applyNumberFormat="1" applyBorder="1" applyAlignment="1" applyProtection="1">
      <alignment horizontal="center"/>
      <protection hidden="1"/>
    </xf>
    <xf numFmtId="3" fontId="0" fillId="0" borderId="13" xfId="0" applyNumberFormat="1" applyBorder="1" applyAlignment="1" applyProtection="1">
      <alignment horizontal="center"/>
      <protection hidden="1"/>
    </xf>
    <xf numFmtId="3" fontId="0" fillId="0" borderId="3" xfId="0" applyNumberFormat="1" applyBorder="1" applyAlignment="1" applyProtection="1">
      <alignment horizontal="center"/>
      <protection hidden="1"/>
    </xf>
    <xf numFmtId="3" fontId="0" fillId="0" borderId="11" xfId="0" applyNumberFormat="1" applyBorder="1" applyAlignment="1" applyProtection="1">
      <alignment horizontal="center"/>
      <protection hidden="1"/>
    </xf>
    <xf numFmtId="3" fontId="0" fillId="0" borderId="1" xfId="0" applyNumberFormat="1" applyBorder="1" applyAlignment="1" applyProtection="1">
      <alignment horizontal="center"/>
      <protection hidden="1"/>
    </xf>
    <xf numFmtId="3" fontId="0" fillId="0" borderId="12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/>
              <a:t>Desagregação de Consumos (kWh) - Mód.</a:t>
            </a:r>
            <a:r>
              <a:rPr lang="pt-PT" sz="1400" baseline="0"/>
              <a:t> 3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92D050"/>
              </a:solidFill>
            </c:spPr>
          </c:dPt>
          <c:dPt>
            <c:idx val="4"/>
            <c:bubble3D val="0"/>
            <c:spPr>
              <a:solidFill>
                <a:srgbClr val="92D050"/>
              </a:solidFill>
            </c:spPr>
          </c:dPt>
          <c:dPt>
            <c:idx val="5"/>
            <c:bubble3D val="0"/>
            <c:spPr>
              <a:solidFill>
                <a:srgbClr val="92D050"/>
              </a:solidFill>
            </c:spPr>
          </c:dPt>
          <c:dLbls>
            <c:dLbl>
              <c:idx val="0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'Globais 07-12 MOD''s'!$N$241:$N$245</c:f>
              <c:strCache>
                <c:ptCount val="5"/>
                <c:pt idx="0">
                  <c:v>Mód. 1</c:v>
                </c:pt>
                <c:pt idx="1">
                  <c:v>Mód. 2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MOD''s'!$M$236,'Globais 07-12 MOD''s'!$M$237,'Globais 07-12 MOD''s'!$M$238:$M$240)</c:f>
              <c:numCache>
                <c:formatCode>#,##0</c:formatCode>
                <c:ptCount val="5"/>
                <c:pt idx="0">
                  <c:v>13766634.757763347</c:v>
                </c:pt>
                <c:pt idx="1">
                  <c:v>8602176.72039501</c:v>
                </c:pt>
                <c:pt idx="2">
                  <c:v>9522161.5533521883</c:v>
                </c:pt>
                <c:pt idx="3">
                  <c:v>6462070.5937607922</c:v>
                </c:pt>
                <c:pt idx="4">
                  <c:v>4068926.0786518333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chemeClr val="accent1"/>
              </a:solidFill>
            </c:spPr>
          </c:dPt>
          <c:dPt>
            <c:idx val="3"/>
            <c:bubble3D val="0"/>
            <c:spPr>
              <a:solidFill>
                <a:schemeClr val="accent1"/>
              </a:solidFill>
            </c:spPr>
          </c:dPt>
          <c:dPt>
            <c:idx val="4"/>
            <c:bubble3D val="0"/>
            <c:spPr>
              <a:solidFill>
                <a:schemeClr val="accent1"/>
              </a:solidFill>
            </c:spPr>
          </c:dPt>
          <c:dPt>
            <c:idx val="5"/>
            <c:bubble3D val="0"/>
            <c:spPr>
              <a:solidFill>
                <a:schemeClr val="accent1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MOD''s'!$J$10:$J$14</c:f>
              <c:strCache>
                <c:ptCount val="5"/>
                <c:pt idx="0">
                  <c:v>Mód. 2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MOD''s'!$I$8,'Globais 07-12 MOD''s'!$I$9,'Globais 07-12 MOD''s'!$I$5:$I$7)</c:f>
              <c:numCache>
                <c:formatCode>#,##0</c:formatCode>
                <c:ptCount val="5"/>
                <c:pt idx="0">
                  <c:v>1803537.5546690153</c:v>
                </c:pt>
                <c:pt idx="1">
                  <c:v>3151090.0576530145</c:v>
                </c:pt>
                <c:pt idx="2">
                  <c:v>1387444.1318900527</c:v>
                </c:pt>
                <c:pt idx="3">
                  <c:v>1052213.7384569072</c:v>
                </c:pt>
                <c:pt idx="4">
                  <c:v>365528.10642345587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C00000"/>
              </a:solidFill>
            </c:spPr>
          </c:dPt>
          <c:dPt>
            <c:idx val="3"/>
            <c:bubble3D val="0"/>
            <c:spPr>
              <a:solidFill>
                <a:srgbClr val="C00000"/>
              </a:solidFill>
            </c:spPr>
          </c:dPt>
          <c:dPt>
            <c:idx val="4"/>
            <c:bubble3D val="0"/>
            <c:spPr>
              <a:solidFill>
                <a:srgbClr val="C00000"/>
              </a:solidFill>
            </c:spPr>
          </c:dPt>
          <c:dPt>
            <c:idx val="5"/>
            <c:bubble3D val="0"/>
            <c:spPr>
              <a:solidFill>
                <a:srgbClr val="C0000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>
                <c:manualLayout>
                  <c:x val="-0.10248057790590384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MOD''s'!$L$10:$L$14</c:f>
              <c:strCache>
                <c:ptCount val="5"/>
                <c:pt idx="0">
                  <c:v>Mód. 1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MOD''s'!$K$5,'Globais 07-12 MOD''s'!$K$9,'Globais 07-12 MOD''s'!$K$6:$K$8)</c:f>
              <c:numCache>
                <c:formatCode>#,##0</c:formatCode>
                <c:ptCount val="5"/>
                <c:pt idx="0">
                  <c:v>2805185.9767704154</c:v>
                </c:pt>
                <c:pt idx="1">
                  <c:v>3151090.0576530145</c:v>
                </c:pt>
                <c:pt idx="2">
                  <c:v>838516.32621304307</c:v>
                </c:pt>
                <c:pt idx="3">
                  <c:v>698070.1523941484</c:v>
                </c:pt>
                <c:pt idx="4">
                  <c:v>266951.07606182387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92D050"/>
              </a:solidFill>
            </c:spPr>
          </c:dPt>
          <c:dPt>
            <c:idx val="4"/>
            <c:bubble3D val="0"/>
            <c:spPr>
              <a:solidFill>
                <a:srgbClr val="92D050"/>
              </a:solidFill>
            </c:spPr>
          </c:dPt>
          <c:dPt>
            <c:idx val="5"/>
            <c:bubble3D val="0"/>
            <c:spPr>
              <a:solidFill>
                <a:srgbClr val="92D05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10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MOD''s'!$N$10:$N$14</c:f>
              <c:strCache>
                <c:ptCount val="5"/>
                <c:pt idx="0">
                  <c:v>Mód. 1</c:v>
                </c:pt>
                <c:pt idx="1">
                  <c:v>Mód. 2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MOD''s'!$M$5,'Globais 07-12 MOD''s'!$M$6,'Globais 07-12 MOD''s'!$M$7:$M$9)</c:f>
              <c:numCache>
                <c:formatCode>#,##0</c:formatCode>
                <c:ptCount val="5"/>
                <c:pt idx="0">
                  <c:v>2805185.9767704154</c:v>
                </c:pt>
                <c:pt idx="1">
                  <c:v>1803537.5546690153</c:v>
                </c:pt>
                <c:pt idx="2">
                  <c:v>1555189.2676912569</c:v>
                </c:pt>
                <c:pt idx="3">
                  <c:v>906879.7084842911</c:v>
                </c:pt>
                <c:pt idx="4">
                  <c:v>689021.08147746651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chemeClr val="accent1"/>
              </a:solidFill>
            </c:spPr>
          </c:dPt>
          <c:dPt>
            <c:idx val="3"/>
            <c:bubble3D val="0"/>
            <c:spPr>
              <a:solidFill>
                <a:schemeClr val="accent1"/>
              </a:solidFill>
            </c:spPr>
          </c:dPt>
          <c:dPt>
            <c:idx val="4"/>
            <c:bubble3D val="0"/>
            <c:spPr>
              <a:solidFill>
                <a:schemeClr val="accent1"/>
              </a:solidFill>
            </c:spPr>
          </c:dPt>
          <c:dPt>
            <c:idx val="5"/>
            <c:bubble3D val="0"/>
            <c:spPr>
              <a:solidFill>
                <a:schemeClr val="accent1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MOD''s'!$J$48:$J$52</c:f>
              <c:strCache>
                <c:ptCount val="5"/>
                <c:pt idx="0">
                  <c:v>Mód. 2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MOD''s'!$I$46,'Globais 07-12 MOD''s'!$I$47,'Globais 07-12 MOD''s'!$I$43:$I$45)</c:f>
              <c:numCache>
                <c:formatCode>#,##0</c:formatCode>
                <c:ptCount val="5"/>
                <c:pt idx="0">
                  <c:v>1522348.3889293373</c:v>
                </c:pt>
                <c:pt idx="1">
                  <c:v>3307269.7316184174</c:v>
                </c:pt>
                <c:pt idx="2">
                  <c:v>1431357.5854752176</c:v>
                </c:pt>
                <c:pt idx="3">
                  <c:v>811660.6953767112</c:v>
                </c:pt>
                <c:pt idx="4">
                  <c:v>268363.14297972346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C00000"/>
              </a:solidFill>
            </c:spPr>
          </c:dPt>
          <c:dPt>
            <c:idx val="3"/>
            <c:bubble3D val="0"/>
            <c:spPr>
              <a:solidFill>
                <a:srgbClr val="C00000"/>
              </a:solidFill>
            </c:spPr>
          </c:dPt>
          <c:dPt>
            <c:idx val="4"/>
            <c:bubble3D val="0"/>
            <c:spPr>
              <a:solidFill>
                <a:srgbClr val="C00000"/>
              </a:solidFill>
            </c:spPr>
          </c:dPt>
          <c:dPt>
            <c:idx val="5"/>
            <c:bubble3D val="0"/>
            <c:spPr>
              <a:solidFill>
                <a:srgbClr val="C0000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>
                <c:manualLayout>
                  <c:x val="-0.10248057790590384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MOD''s'!$L$48:$L$52</c:f>
              <c:strCache>
                <c:ptCount val="5"/>
                <c:pt idx="0">
                  <c:v>Mód. 1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MOD''s'!$K$43,'Globais 07-12 MOD''s'!$K$47,'Globais 07-12 MOD''s'!$K$44:$K$46)</c:f>
              <c:numCache>
                <c:formatCode>#,##0</c:formatCode>
                <c:ptCount val="5"/>
                <c:pt idx="0">
                  <c:v>2511381.4238316519</c:v>
                </c:pt>
                <c:pt idx="1">
                  <c:v>3307269.7316184174</c:v>
                </c:pt>
                <c:pt idx="2">
                  <c:v>728724.13912912086</c:v>
                </c:pt>
                <c:pt idx="3">
                  <c:v>590846.56415363715</c:v>
                </c:pt>
                <c:pt idx="4">
                  <c:v>202777.68564657908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92D050"/>
              </a:solidFill>
            </c:spPr>
          </c:dPt>
          <c:dPt>
            <c:idx val="4"/>
            <c:bubble3D val="0"/>
            <c:spPr>
              <a:solidFill>
                <a:srgbClr val="92D050"/>
              </a:solidFill>
            </c:spPr>
          </c:dPt>
          <c:dPt>
            <c:idx val="5"/>
            <c:bubble3D val="0"/>
            <c:spPr>
              <a:solidFill>
                <a:srgbClr val="92D05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10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MOD''s'!$N$48:$N$52</c:f>
              <c:strCache>
                <c:ptCount val="5"/>
                <c:pt idx="0">
                  <c:v>Mód. 1</c:v>
                </c:pt>
                <c:pt idx="1">
                  <c:v>Mód. 2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MOD''s'!$M$43,'Globais 07-12 MOD''s'!$M$44,'Globais 07-12 MOD''s'!$M$45:$M$47)</c:f>
              <c:numCache>
                <c:formatCode>#,##0</c:formatCode>
                <c:ptCount val="5"/>
                <c:pt idx="0">
                  <c:v>2511381.4238316519</c:v>
                </c:pt>
                <c:pt idx="1">
                  <c:v>1522348.3889293373</c:v>
                </c:pt>
                <c:pt idx="2">
                  <c:v>1577329.3120445583</c:v>
                </c:pt>
                <c:pt idx="3">
                  <c:v>1093133.4209963845</c:v>
                </c:pt>
                <c:pt idx="4">
                  <c:v>636806.9985774745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chemeClr val="accent1"/>
              </a:solidFill>
            </c:spPr>
          </c:dPt>
          <c:dPt>
            <c:idx val="3"/>
            <c:bubble3D val="0"/>
            <c:spPr>
              <a:solidFill>
                <a:schemeClr val="accent1"/>
              </a:solidFill>
            </c:spPr>
          </c:dPt>
          <c:dPt>
            <c:idx val="4"/>
            <c:bubble3D val="0"/>
            <c:spPr>
              <a:solidFill>
                <a:schemeClr val="accent1"/>
              </a:solidFill>
            </c:spPr>
          </c:dPt>
          <c:dPt>
            <c:idx val="5"/>
            <c:bubble3D val="0"/>
            <c:spPr>
              <a:solidFill>
                <a:schemeClr val="accent1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MOD''s'!$J$86:$J$90</c:f>
              <c:strCache>
                <c:ptCount val="5"/>
                <c:pt idx="0">
                  <c:v>Mód. 2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MOD''s'!$I$84,'Globais 07-12 MOD''s'!$I$85,'Globais 07-12 MOD''s'!$I$81:$I$83)</c:f>
              <c:numCache>
                <c:formatCode>#,##0</c:formatCode>
                <c:ptCount val="5"/>
                <c:pt idx="0">
                  <c:v>1428017.4176015123</c:v>
                </c:pt>
                <c:pt idx="1">
                  <c:v>3353544.965398958</c:v>
                </c:pt>
                <c:pt idx="2">
                  <c:v>1350866.6714460372</c:v>
                </c:pt>
                <c:pt idx="3">
                  <c:v>760672.38213513547</c:v>
                </c:pt>
                <c:pt idx="4">
                  <c:v>220287.20880763943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C00000"/>
              </a:solidFill>
            </c:spPr>
          </c:dPt>
          <c:dPt>
            <c:idx val="3"/>
            <c:bubble3D val="0"/>
            <c:spPr>
              <a:solidFill>
                <a:srgbClr val="C00000"/>
              </a:solidFill>
            </c:spPr>
          </c:dPt>
          <c:dPt>
            <c:idx val="4"/>
            <c:bubble3D val="0"/>
            <c:spPr>
              <a:solidFill>
                <a:srgbClr val="C00000"/>
              </a:solidFill>
            </c:spPr>
          </c:dPt>
          <c:dPt>
            <c:idx val="5"/>
            <c:bubble3D val="0"/>
            <c:spPr>
              <a:solidFill>
                <a:srgbClr val="C0000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>
                <c:manualLayout>
                  <c:x val="-0.10248057790590384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MOD''s'!$L$86:$L$90</c:f>
              <c:strCache>
                <c:ptCount val="5"/>
                <c:pt idx="0">
                  <c:v>Mód. 1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MOD''s'!$K$81,'Globais 07-12 MOD''s'!$K$85,'Globais 07-12 MOD''s'!$K$82:$K$84)</c:f>
              <c:numCache>
                <c:formatCode>#,##0</c:formatCode>
                <c:ptCount val="5"/>
                <c:pt idx="0">
                  <c:v>2331826.2623888119</c:v>
                </c:pt>
                <c:pt idx="1">
                  <c:v>3353544.965398958</c:v>
                </c:pt>
                <c:pt idx="2">
                  <c:v>726514.08106976631</c:v>
                </c:pt>
                <c:pt idx="3">
                  <c:v>550700.78018195485</c:v>
                </c:pt>
                <c:pt idx="4">
                  <c:v>150802.55634979112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92D050"/>
              </a:solidFill>
            </c:spPr>
          </c:dPt>
          <c:dPt>
            <c:idx val="4"/>
            <c:bubble3D val="0"/>
            <c:spPr>
              <a:solidFill>
                <a:srgbClr val="92D050"/>
              </a:solidFill>
            </c:spPr>
          </c:dPt>
          <c:dPt>
            <c:idx val="5"/>
            <c:bubble3D val="0"/>
            <c:spPr>
              <a:solidFill>
                <a:srgbClr val="92D05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10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MOD''s'!$N$86:$N$90</c:f>
              <c:strCache>
                <c:ptCount val="5"/>
                <c:pt idx="0">
                  <c:v>Mód. 1</c:v>
                </c:pt>
                <c:pt idx="1">
                  <c:v>Mód. 2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MOD''s'!$M$81,'Globais 07-12 MOD''s'!$M$82,'Globais 07-12 MOD''s'!$M$83:$M$85)</c:f>
              <c:numCache>
                <c:formatCode>#,##0</c:formatCode>
                <c:ptCount val="5"/>
                <c:pt idx="0">
                  <c:v>2331826.2623888119</c:v>
                </c:pt>
                <c:pt idx="1">
                  <c:v>1428017.4176015123</c:v>
                </c:pt>
                <c:pt idx="2">
                  <c:v>1577221.719860991</c:v>
                </c:pt>
                <c:pt idx="3">
                  <c:v>1161566.1541932626</c:v>
                </c:pt>
                <c:pt idx="4">
                  <c:v>614757.09134470462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chemeClr val="accent1"/>
              </a:solidFill>
            </c:spPr>
          </c:dPt>
          <c:dPt>
            <c:idx val="3"/>
            <c:bubble3D val="0"/>
            <c:spPr>
              <a:solidFill>
                <a:schemeClr val="accent1"/>
              </a:solidFill>
            </c:spPr>
          </c:dPt>
          <c:dPt>
            <c:idx val="4"/>
            <c:bubble3D val="0"/>
            <c:spPr>
              <a:solidFill>
                <a:schemeClr val="accent1"/>
              </a:solidFill>
            </c:spPr>
          </c:dPt>
          <c:dPt>
            <c:idx val="5"/>
            <c:bubble3D val="0"/>
            <c:spPr>
              <a:solidFill>
                <a:schemeClr val="accent1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MOD''s'!$J$124:$J$128</c:f>
              <c:strCache>
                <c:ptCount val="5"/>
                <c:pt idx="0">
                  <c:v>Mód. 2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MOD''s'!$I$122,'Globais 07-12 MOD''s'!$I$123,'Globais 07-12 MOD''s'!$I$119:$I$121)</c:f>
              <c:numCache>
                <c:formatCode>#,##0</c:formatCode>
                <c:ptCount val="5"/>
                <c:pt idx="0">
                  <c:v>1440442.0450034908</c:v>
                </c:pt>
                <c:pt idx="1">
                  <c:v>3607143.1691247453</c:v>
                </c:pt>
                <c:pt idx="2">
                  <c:v>1317280.9891061243</c:v>
                </c:pt>
                <c:pt idx="3">
                  <c:v>741316.91364032903</c:v>
                </c:pt>
                <c:pt idx="4">
                  <c:v>228020.50745385903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>
              <a:defRPr sz="1400">
                <a:solidFill>
                  <a:sysClr val="windowText" lastClr="000000"/>
                </a:solidFill>
              </a:defRPr>
            </a:pPr>
            <a:r>
              <a:rPr lang="pt-PT" sz="1400">
                <a:solidFill>
                  <a:sysClr val="windowText" lastClr="000000"/>
                </a:solidFill>
              </a:rPr>
              <a:t>Consumo</a:t>
            </a:r>
            <a:r>
              <a:rPr lang="pt-PT" sz="1400" baseline="0">
                <a:solidFill>
                  <a:sysClr val="windowText" lastClr="000000"/>
                </a:solidFill>
              </a:rPr>
              <a:t> Global 2007 - 2012</a:t>
            </a:r>
            <a:endParaRPr lang="pt-PT" sz="14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Módulo 1</c:v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MOD''s'!$K$236</c:f>
              <c:numCache>
                <c:formatCode>#,##0</c:formatCode>
                <c:ptCount val="1"/>
                <c:pt idx="0">
                  <c:v>13766634.757763347</c:v>
                </c:pt>
              </c:numCache>
            </c:numRef>
          </c:val>
        </c:ser>
        <c:ser>
          <c:idx val="1"/>
          <c:order val="1"/>
          <c:tx>
            <c:v>Módulo 2</c:v>
          </c:tx>
          <c:spPr>
            <a:solidFill>
              <a:srgbClr val="C00000"/>
            </a:solidFill>
          </c:spPr>
          <c:invertIfNegative val="0"/>
          <c:dLbls>
            <c:dLbl>
              <c:idx val="0"/>
              <c:layout>
                <c:manualLayout>
                  <c:x val="-2.1872265966754156E-7"/>
                  <c:y val="1.8518153980752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MOD''s'!$I$239</c:f>
              <c:numCache>
                <c:formatCode>#,##0</c:formatCode>
                <c:ptCount val="1"/>
                <c:pt idx="0">
                  <c:v>8602176.72039501</c:v>
                </c:pt>
              </c:numCache>
            </c:numRef>
          </c:val>
        </c:ser>
        <c:ser>
          <c:idx val="2"/>
          <c:order val="2"/>
          <c:tx>
            <c:v>Módulo 3</c:v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MOD''s'!$I$240</c:f>
              <c:numCache>
                <c:formatCode>#,##0</c:formatCode>
                <c:ptCount val="1"/>
                <c:pt idx="0">
                  <c:v>20053158.225764811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6609792"/>
        <c:axId val="136611328"/>
      </c:barChart>
      <c:catAx>
        <c:axId val="136609792"/>
        <c:scaling>
          <c:orientation val="minMax"/>
        </c:scaling>
        <c:delete val="1"/>
        <c:axPos val="b"/>
        <c:majorTickMark val="none"/>
        <c:minorTickMark val="none"/>
        <c:tickLblPos val="nextTo"/>
        <c:crossAx val="136611328"/>
        <c:crosses val="autoZero"/>
        <c:auto val="1"/>
        <c:lblAlgn val="ctr"/>
        <c:lblOffset val="100"/>
        <c:noMultiLvlLbl val="0"/>
      </c:catAx>
      <c:valAx>
        <c:axId val="136611328"/>
        <c:scaling>
          <c:orientation val="minMax"/>
          <c:max val="250000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6609792"/>
        <c:crosses val="autoZero"/>
        <c:crossBetween val="between"/>
        <c:majorUnit val="5000000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C00000"/>
              </a:solidFill>
            </c:spPr>
          </c:dPt>
          <c:dPt>
            <c:idx val="3"/>
            <c:bubble3D val="0"/>
            <c:spPr>
              <a:solidFill>
                <a:srgbClr val="C00000"/>
              </a:solidFill>
            </c:spPr>
          </c:dPt>
          <c:dPt>
            <c:idx val="4"/>
            <c:bubble3D val="0"/>
            <c:spPr>
              <a:solidFill>
                <a:srgbClr val="C00000"/>
              </a:solidFill>
            </c:spPr>
          </c:dPt>
          <c:dPt>
            <c:idx val="5"/>
            <c:bubble3D val="0"/>
            <c:spPr>
              <a:solidFill>
                <a:srgbClr val="C0000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>
                <c:manualLayout>
                  <c:x val="-0.10248057790590384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MOD''s'!$L$124:$L$128</c:f>
              <c:strCache>
                <c:ptCount val="5"/>
                <c:pt idx="0">
                  <c:v>Mód. 1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MOD''s'!$K$119,'Globais 07-12 MOD''s'!$K$123,'Globais 07-12 MOD''s'!$K$120:$K$122)</c:f>
              <c:numCache>
                <c:formatCode>#,##0</c:formatCode>
                <c:ptCount val="5"/>
                <c:pt idx="0">
                  <c:v>2286618.4102003123</c:v>
                </c:pt>
                <c:pt idx="1">
                  <c:v>3607143.1691247453</c:v>
                </c:pt>
                <c:pt idx="2">
                  <c:v>713208.23760148452</c:v>
                </c:pt>
                <c:pt idx="3">
                  <c:v>523649.32492738229</c:v>
                </c:pt>
                <c:pt idx="4">
                  <c:v>203584.48247462389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92D050"/>
              </a:solidFill>
            </c:spPr>
          </c:dPt>
          <c:dPt>
            <c:idx val="4"/>
            <c:bubble3D val="0"/>
            <c:spPr>
              <a:solidFill>
                <a:srgbClr val="92D050"/>
              </a:solidFill>
            </c:spPr>
          </c:dPt>
          <c:dPt>
            <c:idx val="5"/>
            <c:bubble3D val="0"/>
            <c:spPr>
              <a:solidFill>
                <a:srgbClr val="92D05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10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MOD''s'!$N$124:$N$128</c:f>
              <c:strCache>
                <c:ptCount val="5"/>
                <c:pt idx="0">
                  <c:v>Mód. 1</c:v>
                </c:pt>
                <c:pt idx="1">
                  <c:v>Mód. 2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MOD''s'!$M$119,'Globais 07-12 MOD''s'!$M$120,'Globais 07-12 MOD''s'!$M$121:$M$123)</c:f>
              <c:numCache>
                <c:formatCode>#,##0</c:formatCode>
                <c:ptCount val="5"/>
                <c:pt idx="0">
                  <c:v>2286618.4102003123</c:v>
                </c:pt>
                <c:pt idx="1">
                  <c:v>1440442.0450034908</c:v>
                </c:pt>
                <c:pt idx="2">
                  <c:v>1604353.3748172345</c:v>
                </c:pt>
                <c:pt idx="3">
                  <c:v>1236096.10619939</c:v>
                </c:pt>
                <c:pt idx="4">
                  <c:v>766693.68810812058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chemeClr val="accent1"/>
              </a:solidFill>
            </c:spPr>
          </c:dPt>
          <c:dPt>
            <c:idx val="3"/>
            <c:bubble3D val="0"/>
            <c:spPr>
              <a:solidFill>
                <a:schemeClr val="accent1"/>
              </a:solidFill>
            </c:spPr>
          </c:dPt>
          <c:dPt>
            <c:idx val="4"/>
            <c:bubble3D val="0"/>
            <c:spPr>
              <a:solidFill>
                <a:schemeClr val="accent1"/>
              </a:solidFill>
            </c:spPr>
          </c:dPt>
          <c:dPt>
            <c:idx val="5"/>
            <c:bubble3D val="0"/>
            <c:spPr>
              <a:solidFill>
                <a:schemeClr val="accent1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MOD''s'!$J$162:$J$166</c:f>
              <c:strCache>
                <c:ptCount val="5"/>
                <c:pt idx="0">
                  <c:v>Mód. 2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MOD''s'!$I$160,'Globais 07-12 MOD''s'!$I$161,'Globais 07-12 MOD''s'!$I$157:$I$159)</c:f>
              <c:numCache>
                <c:formatCode>#,##0</c:formatCode>
                <c:ptCount val="5"/>
                <c:pt idx="0">
                  <c:v>1292231.1681177781</c:v>
                </c:pt>
                <c:pt idx="1">
                  <c:v>3050167.4153196006</c:v>
                </c:pt>
                <c:pt idx="2">
                  <c:v>1215998.8575416873</c:v>
                </c:pt>
                <c:pt idx="3">
                  <c:v>600869.6665653442</c:v>
                </c:pt>
                <c:pt idx="4">
                  <c:v>189186.92219189284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C00000"/>
              </a:solidFill>
            </c:spPr>
          </c:dPt>
          <c:dPt>
            <c:idx val="3"/>
            <c:bubble3D val="0"/>
            <c:spPr>
              <a:solidFill>
                <a:srgbClr val="C00000"/>
              </a:solidFill>
            </c:spPr>
          </c:dPt>
          <c:dPt>
            <c:idx val="4"/>
            <c:bubble3D val="0"/>
            <c:spPr>
              <a:solidFill>
                <a:srgbClr val="C00000"/>
              </a:solidFill>
            </c:spPr>
          </c:dPt>
          <c:dPt>
            <c:idx val="5"/>
            <c:bubble3D val="0"/>
            <c:spPr>
              <a:solidFill>
                <a:srgbClr val="C0000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>
                <c:manualLayout>
                  <c:x val="-0.10248057790590384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MOD''s'!$L$162:$L$166</c:f>
              <c:strCache>
                <c:ptCount val="5"/>
                <c:pt idx="0">
                  <c:v>Mód. 1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MOD''s'!$K$157,'Globais 07-12 MOD''s'!$K$161,'Globais 07-12 MOD''s'!$K$158:$K$160)</c:f>
              <c:numCache>
                <c:formatCode>#,##0</c:formatCode>
                <c:ptCount val="5"/>
                <c:pt idx="0">
                  <c:v>2006055.4462989243</c:v>
                </c:pt>
                <c:pt idx="1">
                  <c:v>3050167.4153196006</c:v>
                </c:pt>
                <c:pt idx="2">
                  <c:v>687032.97619342909</c:v>
                </c:pt>
                <c:pt idx="3">
                  <c:v>434037.53200899286</c:v>
                </c:pt>
                <c:pt idx="4">
                  <c:v>171160.65991535611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92D050"/>
              </a:solidFill>
            </c:spPr>
          </c:dPt>
          <c:dPt>
            <c:idx val="4"/>
            <c:bubble3D val="0"/>
            <c:spPr>
              <a:solidFill>
                <a:srgbClr val="92D050"/>
              </a:solidFill>
            </c:spPr>
          </c:dPt>
          <c:dPt>
            <c:idx val="5"/>
            <c:bubble3D val="0"/>
            <c:spPr>
              <a:solidFill>
                <a:srgbClr val="92D05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10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MOD''s'!$N$162:$N$166</c:f>
              <c:strCache>
                <c:ptCount val="5"/>
                <c:pt idx="0">
                  <c:v>Mód. 1</c:v>
                </c:pt>
                <c:pt idx="1">
                  <c:v>Mód. 2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MOD''s'!$M$157,'Globais 07-12 MOD''s'!$M$158,'Globais 07-12 MOD''s'!$M$159:$M$161)</c:f>
              <c:numCache>
                <c:formatCode>#,##0</c:formatCode>
                <c:ptCount val="5"/>
                <c:pt idx="0">
                  <c:v>2006055.4462989243</c:v>
                </c:pt>
                <c:pt idx="1">
                  <c:v>1292231.1681177781</c:v>
                </c:pt>
                <c:pt idx="2">
                  <c:v>1582216.1164546437</c:v>
                </c:pt>
                <c:pt idx="3">
                  <c:v>827077.66930752934</c:v>
                </c:pt>
                <c:pt idx="4">
                  <c:v>640873.62955742748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>
              <a:defRPr sz="1400">
                <a:solidFill>
                  <a:sysClr val="windowText" lastClr="000000"/>
                </a:solidFill>
              </a:defRPr>
            </a:pPr>
            <a:r>
              <a:rPr lang="pt-PT" sz="1400">
                <a:solidFill>
                  <a:sysClr val="windowText" lastClr="000000"/>
                </a:solidFill>
              </a:rPr>
              <a:t>Consumo</a:t>
            </a:r>
            <a:r>
              <a:rPr lang="pt-PT" sz="1400" baseline="0">
                <a:solidFill>
                  <a:sysClr val="windowText" lastClr="000000"/>
                </a:solidFill>
              </a:rPr>
              <a:t> Global em 2012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'Globais 07-12 MOD''s'!$J$18</c:f>
              <c:strCache>
                <c:ptCount val="1"/>
                <c:pt idx="0">
                  <c:v>Módulo 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MOD''s'!$B$213</c:f>
              <c:numCache>
                <c:formatCode>#,##0</c:formatCode>
                <c:ptCount val="1"/>
                <c:pt idx="0">
                  <c:v>1825567.2382732299</c:v>
                </c:pt>
              </c:numCache>
            </c:numRef>
          </c:val>
        </c:ser>
        <c:ser>
          <c:idx val="1"/>
          <c:order val="1"/>
          <c:tx>
            <c:strRef>
              <c:f>'Globais 07-12 MOD''s'!$J$19</c:f>
              <c:strCache>
                <c:ptCount val="1"/>
                <c:pt idx="0">
                  <c:v>Módulo 2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0"/>
              <c:layout>
                <c:manualLayout>
                  <c:x val="-2.1872265966754156E-7"/>
                  <c:y val="1.8518153980752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MOD''s'!$C$213</c:f>
              <c:numCache>
                <c:formatCode>#,##0</c:formatCode>
                <c:ptCount val="1"/>
                <c:pt idx="0">
                  <c:v>1115600.1460738753</c:v>
                </c:pt>
              </c:numCache>
            </c:numRef>
          </c:val>
        </c:ser>
        <c:ser>
          <c:idx val="2"/>
          <c:order val="2"/>
          <c:tx>
            <c:strRef>
              <c:f>'Globais 07-12 MOD''s'!$J$20</c:f>
              <c:strCache>
                <c:ptCount val="1"/>
                <c:pt idx="0">
                  <c:v>Módulo 3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MOD''s'!$D$213</c:f>
              <c:numCache>
                <c:formatCode>#,##0</c:formatCode>
                <c:ptCount val="1"/>
                <c:pt idx="0">
                  <c:v>3583942.8866500771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9648384"/>
        <c:axId val="139662464"/>
      </c:barChart>
      <c:catAx>
        <c:axId val="139648384"/>
        <c:scaling>
          <c:orientation val="minMax"/>
        </c:scaling>
        <c:delete val="1"/>
        <c:axPos val="b"/>
        <c:majorTickMark val="none"/>
        <c:minorTickMark val="none"/>
        <c:tickLblPos val="nextTo"/>
        <c:crossAx val="139662464"/>
        <c:crosses val="autoZero"/>
        <c:auto val="1"/>
        <c:lblAlgn val="ctr"/>
        <c:lblOffset val="100"/>
        <c:noMultiLvlLbl val="0"/>
      </c:catAx>
      <c:valAx>
        <c:axId val="139662464"/>
        <c:scaling>
          <c:orientation val="minMax"/>
          <c:max val="40000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9648384"/>
        <c:crosses val="autoZero"/>
        <c:crossBetween val="between"/>
        <c:majorUnit val="1000000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chemeClr val="accent1"/>
              </a:solidFill>
            </c:spPr>
          </c:dPt>
          <c:dPt>
            <c:idx val="3"/>
            <c:bubble3D val="0"/>
            <c:spPr>
              <a:solidFill>
                <a:schemeClr val="accent1"/>
              </a:solidFill>
            </c:spPr>
          </c:dPt>
          <c:dPt>
            <c:idx val="4"/>
            <c:bubble3D val="0"/>
            <c:spPr>
              <a:solidFill>
                <a:schemeClr val="accent1"/>
              </a:solidFill>
            </c:spPr>
          </c:dPt>
          <c:dPt>
            <c:idx val="5"/>
            <c:bubble3D val="0"/>
            <c:spPr>
              <a:solidFill>
                <a:schemeClr val="accent1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MOD''s'!$J$200:$J$204</c:f>
              <c:strCache>
                <c:ptCount val="5"/>
                <c:pt idx="0">
                  <c:v>Mód. 2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MOD''s'!$I$198,'Globais 07-12 MOD''s'!$I$199,'Globais 07-12 MOD''s'!$I$195:$I$197)</c:f>
              <c:numCache>
                <c:formatCode>#,##0</c:formatCode>
                <c:ptCount val="5"/>
                <c:pt idx="0">
                  <c:v>1115600.1460738753</c:v>
                </c:pt>
                <c:pt idx="1">
                  <c:v>3583942.8866500771</c:v>
                </c:pt>
                <c:pt idx="2">
                  <c:v>1168162.9398669477</c:v>
                </c:pt>
                <c:pt idx="3">
                  <c:v>476223.10999752261</c:v>
                </c:pt>
                <c:pt idx="4">
                  <c:v>181181.18840875968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C00000"/>
              </a:solidFill>
            </c:spPr>
          </c:dPt>
          <c:dPt>
            <c:idx val="3"/>
            <c:bubble3D val="0"/>
            <c:spPr>
              <a:solidFill>
                <a:srgbClr val="C00000"/>
              </a:solidFill>
            </c:spPr>
          </c:dPt>
          <c:dPt>
            <c:idx val="4"/>
            <c:bubble3D val="0"/>
            <c:spPr>
              <a:solidFill>
                <a:srgbClr val="C00000"/>
              </a:solidFill>
            </c:spPr>
          </c:dPt>
          <c:dPt>
            <c:idx val="5"/>
            <c:bubble3D val="0"/>
            <c:spPr>
              <a:solidFill>
                <a:srgbClr val="C0000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9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MOD''s'!$L$200:$L$204</c:f>
              <c:strCache>
                <c:ptCount val="5"/>
                <c:pt idx="0">
                  <c:v>Mód. 1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MOD''s'!$K$195,'Globais 07-12 MOD''s'!$K$199,'Globais 07-12 MOD''s'!$K$196:$K$198)</c:f>
              <c:numCache>
                <c:formatCode>#,##0</c:formatCode>
                <c:ptCount val="5"/>
                <c:pt idx="0">
                  <c:v>1825567.2382732299</c:v>
                </c:pt>
                <c:pt idx="1">
                  <c:v>3583942.8866500771</c:v>
                </c:pt>
                <c:pt idx="2">
                  <c:v>626570.03091649583</c:v>
                </c:pt>
                <c:pt idx="3">
                  <c:v>329595.69029567781</c:v>
                </c:pt>
                <c:pt idx="4">
                  <c:v>159434.42486170167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92D050"/>
              </a:solidFill>
            </c:spPr>
          </c:dPt>
          <c:dPt>
            <c:idx val="4"/>
            <c:bubble3D val="0"/>
            <c:spPr>
              <a:solidFill>
                <a:srgbClr val="92D050"/>
              </a:solidFill>
            </c:spPr>
          </c:dPt>
          <c:dPt>
            <c:idx val="5"/>
            <c:bubble3D val="0"/>
            <c:spPr>
              <a:solidFill>
                <a:srgbClr val="92D050"/>
              </a:solidFill>
            </c:spPr>
          </c:dPt>
          <c:dLbls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spPr/>
              <c:txPr>
                <a:bodyPr/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10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strRef>
              <c:f>'Globais 07-12 MOD''s'!$N$200:$N$204</c:f>
              <c:strCache>
                <c:ptCount val="5"/>
                <c:pt idx="0">
                  <c:v>Mód. 1</c:v>
                </c:pt>
                <c:pt idx="1">
                  <c:v>Mód. 2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MOD''s'!$M$195,'Globais 07-12 MOD''s'!$M$196,'Globais 07-12 MOD''s'!$M$197:$M$199)</c:f>
              <c:numCache>
                <c:formatCode>#,##0</c:formatCode>
                <c:ptCount val="5"/>
                <c:pt idx="0">
                  <c:v>1825567.2382732299</c:v>
                </c:pt>
                <c:pt idx="1">
                  <c:v>1115600.1460738753</c:v>
                </c:pt>
                <c:pt idx="2">
                  <c:v>1625851.7624835027</c:v>
                </c:pt>
                <c:pt idx="3">
                  <c:v>1237317.534579935</c:v>
                </c:pt>
                <c:pt idx="4">
                  <c:v>720773.58958663931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/>
              <a:t>Desagregação de Consumos (kWh) - Mód.</a:t>
            </a:r>
            <a:r>
              <a:rPr lang="pt-PT" sz="1400" baseline="0"/>
              <a:t> 3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92D050"/>
              </a:solidFill>
            </c:spPr>
          </c:dPt>
          <c:dPt>
            <c:idx val="3"/>
            <c:bubble3D val="0"/>
            <c:spPr>
              <a:solidFill>
                <a:srgbClr val="92D050"/>
              </a:solidFill>
            </c:spPr>
          </c:dPt>
          <c:dPt>
            <c:idx val="4"/>
            <c:bubble3D val="0"/>
            <c:spPr>
              <a:solidFill>
                <a:srgbClr val="92D050"/>
              </a:solidFill>
            </c:spPr>
          </c:dPt>
          <c:dPt>
            <c:idx val="5"/>
            <c:bubble3D val="0"/>
            <c:spPr>
              <a:solidFill>
                <a:srgbClr val="92D050"/>
              </a:solidFill>
            </c:spPr>
          </c:dPt>
          <c:dLbls>
            <c:dLbl>
              <c:idx val="0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'Globais 07-12 MOD''s'!$N$241:$N$245</c:f>
              <c:strCache>
                <c:ptCount val="5"/>
                <c:pt idx="0">
                  <c:v>Mód. 1</c:v>
                </c:pt>
                <c:pt idx="1">
                  <c:v>Mód. 2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MOD''s'!$M$255,'Globais 07-12 MOD''s'!$M$256,'Globais 07-12 MOD''s'!$M$257:$M$259)</c:f>
              <c:numCache>
                <c:formatCode>#,##0</c:formatCode>
                <c:ptCount val="5"/>
                <c:pt idx="0">
                  <c:v>2294439.1262938906</c:v>
                </c:pt>
                <c:pt idx="1">
                  <c:v>1433696.1200658351</c:v>
                </c:pt>
                <c:pt idx="2">
                  <c:v>1587026.9255586981</c:v>
                </c:pt>
                <c:pt idx="3">
                  <c:v>1077011.7656267986</c:v>
                </c:pt>
                <c:pt idx="4">
                  <c:v>678154.34644197219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/>
              <a:t>Desagregação de Consumos (kWh) - Mód.</a:t>
            </a:r>
            <a:r>
              <a:rPr lang="pt-PT" sz="1400" baseline="0"/>
              <a:t> 2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C00000"/>
              </a:solidFill>
            </c:spPr>
          </c:dPt>
          <c:dPt>
            <c:idx val="3"/>
            <c:bubble3D val="0"/>
            <c:spPr>
              <a:solidFill>
                <a:srgbClr val="C00000"/>
              </a:solidFill>
            </c:spPr>
          </c:dPt>
          <c:dPt>
            <c:idx val="4"/>
            <c:bubble3D val="0"/>
            <c:spPr>
              <a:solidFill>
                <a:srgbClr val="C00000"/>
              </a:solidFill>
            </c:spPr>
          </c:dPt>
          <c:dPt>
            <c:idx val="5"/>
            <c:bubble3D val="0"/>
            <c:spPr>
              <a:solidFill>
                <a:srgbClr val="C00000"/>
              </a:solidFill>
            </c:spPr>
          </c:dPt>
          <c:dLbls>
            <c:dLbl>
              <c:idx val="0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9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'Globais 07-12 MOD''s'!$L$241:$L$245</c:f>
              <c:strCache>
                <c:ptCount val="5"/>
                <c:pt idx="0">
                  <c:v>Mód. 1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MOD''s'!$K$236,'Globais 07-12 MOD''s'!$K$240,'Globais 07-12 MOD''s'!$K$237:$K$239)</c:f>
              <c:numCache>
                <c:formatCode>#,##0</c:formatCode>
                <c:ptCount val="5"/>
                <c:pt idx="0">
                  <c:v>13766634.757763347</c:v>
                </c:pt>
                <c:pt idx="1">
                  <c:v>20053158.225764811</c:v>
                </c:pt>
                <c:pt idx="2">
                  <c:v>4320565.7911233399</c:v>
                </c:pt>
                <c:pt idx="3">
                  <c:v>3126900.0439617932</c:v>
                </c:pt>
                <c:pt idx="4">
                  <c:v>1154710.8853098759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>
              <a:defRPr sz="1400">
                <a:solidFill>
                  <a:sysClr val="windowText" lastClr="000000"/>
                </a:solidFill>
              </a:defRPr>
            </a:pPr>
            <a:r>
              <a:rPr lang="pt-PT" sz="1400">
                <a:solidFill>
                  <a:sysClr val="windowText" lastClr="000000"/>
                </a:solidFill>
              </a:rPr>
              <a:t>Consumo</a:t>
            </a:r>
            <a:r>
              <a:rPr lang="pt-PT" sz="1400" baseline="0">
                <a:solidFill>
                  <a:sysClr val="windowText" lastClr="000000"/>
                </a:solidFill>
              </a:rPr>
              <a:t> Médio Global 2007 - 2012</a:t>
            </a:r>
            <a:endParaRPr lang="pt-PT" sz="14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'Globais 07-12 MOD''s'!$J$18</c:f>
              <c:strCache>
                <c:ptCount val="1"/>
                <c:pt idx="0">
                  <c:v>Módulo 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MOD''s'!$K$255</c:f>
              <c:numCache>
                <c:formatCode>#,##0</c:formatCode>
                <c:ptCount val="1"/>
                <c:pt idx="0">
                  <c:v>2294439.1262938906</c:v>
                </c:pt>
              </c:numCache>
            </c:numRef>
          </c:val>
        </c:ser>
        <c:ser>
          <c:idx val="1"/>
          <c:order val="1"/>
          <c:tx>
            <c:strRef>
              <c:f>'Globais 07-12 MOD''s'!$J$19</c:f>
              <c:strCache>
                <c:ptCount val="1"/>
                <c:pt idx="0">
                  <c:v>Módulo 2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0"/>
              <c:layout>
                <c:manualLayout>
                  <c:x val="-2.1872265966754156E-7"/>
                  <c:y val="1.8518153980752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MOD''s'!$I$258</c:f>
              <c:numCache>
                <c:formatCode>#,##0</c:formatCode>
                <c:ptCount val="1"/>
                <c:pt idx="0">
                  <c:v>1433696.1200658351</c:v>
                </c:pt>
              </c:numCache>
            </c:numRef>
          </c:val>
        </c:ser>
        <c:ser>
          <c:idx val="2"/>
          <c:order val="2"/>
          <c:tx>
            <c:strRef>
              <c:f>'Globais 07-12 MOD''s'!$J$20</c:f>
              <c:strCache>
                <c:ptCount val="1"/>
                <c:pt idx="0">
                  <c:v>Módulo 3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MOD''s'!$I$259</c:f>
              <c:numCache>
                <c:formatCode>#,##0</c:formatCode>
                <c:ptCount val="1"/>
                <c:pt idx="0">
                  <c:v>3342193.0376274684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9999488"/>
        <c:axId val="140009472"/>
      </c:barChart>
      <c:catAx>
        <c:axId val="139999488"/>
        <c:scaling>
          <c:orientation val="minMax"/>
        </c:scaling>
        <c:delete val="1"/>
        <c:axPos val="b"/>
        <c:majorTickMark val="none"/>
        <c:minorTickMark val="none"/>
        <c:tickLblPos val="nextTo"/>
        <c:crossAx val="140009472"/>
        <c:crosses val="autoZero"/>
        <c:auto val="1"/>
        <c:lblAlgn val="ctr"/>
        <c:lblOffset val="100"/>
        <c:noMultiLvlLbl val="0"/>
      </c:catAx>
      <c:valAx>
        <c:axId val="140009472"/>
        <c:scaling>
          <c:orientation val="minMax"/>
          <c:max val="40000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9999488"/>
        <c:crosses val="autoZero"/>
        <c:crossBetween val="between"/>
        <c:majorUnit val="1000000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/>
              <a:t>Desagregação de Consumos (kWh) - Mód.</a:t>
            </a:r>
            <a:r>
              <a:rPr lang="pt-PT" sz="1400" baseline="0"/>
              <a:t> 2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rgbClr val="C00000"/>
              </a:solidFill>
            </c:spPr>
          </c:dPt>
          <c:dPt>
            <c:idx val="3"/>
            <c:bubble3D val="0"/>
            <c:spPr>
              <a:solidFill>
                <a:srgbClr val="C00000"/>
              </a:solidFill>
            </c:spPr>
          </c:dPt>
          <c:dPt>
            <c:idx val="4"/>
            <c:bubble3D val="0"/>
            <c:spPr>
              <a:solidFill>
                <a:srgbClr val="C00000"/>
              </a:solidFill>
            </c:spPr>
          </c:dPt>
          <c:dPt>
            <c:idx val="5"/>
            <c:bubble3D val="0"/>
            <c:spPr>
              <a:solidFill>
                <a:srgbClr val="C00000"/>
              </a:solidFill>
            </c:spPr>
          </c:dPt>
          <c:dLbls>
            <c:dLbl>
              <c:idx val="0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9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'Globais 07-12 MOD''s'!$L$241:$L$245</c:f>
              <c:strCache>
                <c:ptCount val="5"/>
                <c:pt idx="0">
                  <c:v>Mód. 1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MOD''s'!$K$255,'Globais 07-12 MOD''s'!$K$259,'Globais 07-12 MOD''s'!$K$256:$K$258)</c:f>
              <c:numCache>
                <c:formatCode>#,##0</c:formatCode>
                <c:ptCount val="5"/>
                <c:pt idx="0">
                  <c:v>2294439.1262938906</c:v>
                </c:pt>
                <c:pt idx="1">
                  <c:v>3342193.0376274684</c:v>
                </c:pt>
                <c:pt idx="2">
                  <c:v>720094.29852055665</c:v>
                </c:pt>
                <c:pt idx="3">
                  <c:v>521150.00732696551</c:v>
                </c:pt>
                <c:pt idx="4">
                  <c:v>192451.81421831265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/>
              <a:t>Desagregação de Consumos (kWh) - Mód.</a:t>
            </a:r>
            <a:r>
              <a:rPr lang="pt-PT" sz="1400" baseline="0"/>
              <a:t> 1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chemeClr val="accent1"/>
              </a:solidFill>
            </c:spPr>
          </c:dPt>
          <c:dPt>
            <c:idx val="3"/>
            <c:bubble3D val="0"/>
            <c:spPr>
              <a:solidFill>
                <a:schemeClr val="accent1"/>
              </a:solidFill>
            </c:spPr>
          </c:dPt>
          <c:dPt>
            <c:idx val="4"/>
            <c:bubble3D val="0"/>
            <c:spPr>
              <a:solidFill>
                <a:schemeClr val="accent1"/>
              </a:solidFill>
            </c:spPr>
          </c:dPt>
          <c:dPt>
            <c:idx val="5"/>
            <c:bubble3D val="0"/>
            <c:spPr>
              <a:solidFill>
                <a:schemeClr val="accent1"/>
              </a:solidFill>
            </c:spPr>
          </c:dPt>
          <c:dLbls>
            <c:dLbl>
              <c:idx val="0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'Globais 07-12 MOD''s'!$J$241:$J$245</c:f>
              <c:strCache>
                <c:ptCount val="5"/>
                <c:pt idx="0">
                  <c:v>Mód. 2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MOD''s'!$I$258,'Globais 07-12 MOD''s'!$I$259,'Globais 07-12 MOD''s'!$I$255:$I$257)</c:f>
              <c:numCache>
                <c:formatCode>#,##0</c:formatCode>
                <c:ptCount val="5"/>
                <c:pt idx="0">
                  <c:v>1433696.1200658351</c:v>
                </c:pt>
                <c:pt idx="1">
                  <c:v>3342193.0376274684</c:v>
                </c:pt>
                <c:pt idx="2">
                  <c:v>1311851.8625543446</c:v>
                </c:pt>
                <c:pt idx="3">
                  <c:v>740492.75102865836</c:v>
                </c:pt>
                <c:pt idx="4">
                  <c:v>242094.51271088838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MOD''s'!$I$255:$I$257</c:f>
              <c:numCache>
                <c:formatCode>#,##0</c:formatCode>
                <c:ptCount val="3"/>
                <c:pt idx="0">
                  <c:v>1311851.8625543446</c:v>
                </c:pt>
                <c:pt idx="1">
                  <c:v>740492.75102865836</c:v>
                </c:pt>
                <c:pt idx="2">
                  <c:v>242094.51271088838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MOD''s'!$L$262,'Globais 07-12 MOD''s'!$L$263,'Globais 07-12 MOD''s'!$L$264)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MOD''s'!$K$256:$K$258</c:f>
              <c:numCache>
                <c:formatCode>#,##0</c:formatCode>
                <c:ptCount val="3"/>
                <c:pt idx="0">
                  <c:v>720094.29852055665</c:v>
                </c:pt>
                <c:pt idx="1">
                  <c:v>521150.00732696551</c:v>
                </c:pt>
                <c:pt idx="2">
                  <c:v>192451.81421831265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'Globais 07-12 MOD''s'!$N$262:$N$264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MOD''s'!$M$257:$M$259</c:f>
              <c:numCache>
                <c:formatCode>#,##0</c:formatCode>
                <c:ptCount val="3"/>
                <c:pt idx="0">
                  <c:v>1587026.9255586981</c:v>
                </c:pt>
                <c:pt idx="1">
                  <c:v>1077011.7656267986</c:v>
                </c:pt>
                <c:pt idx="2">
                  <c:v>678154.34644197219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MOD''s'!$I$5:$I$7</c:f>
              <c:numCache>
                <c:formatCode>#,##0</c:formatCode>
                <c:ptCount val="3"/>
                <c:pt idx="0">
                  <c:v>1387444.1318900527</c:v>
                </c:pt>
                <c:pt idx="1">
                  <c:v>1052213.7384569072</c:v>
                </c:pt>
                <c:pt idx="2">
                  <c:v>365528.10642345587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MOD''s'!$K$6:$K$8</c:f>
              <c:numCache>
                <c:formatCode>#,##0</c:formatCode>
                <c:ptCount val="3"/>
                <c:pt idx="0">
                  <c:v>838516.32621304307</c:v>
                </c:pt>
                <c:pt idx="1">
                  <c:v>698070.1523941484</c:v>
                </c:pt>
                <c:pt idx="2">
                  <c:v>266951.07606182387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MOD''s'!$M$7:$M$9</c:f>
              <c:numCache>
                <c:formatCode>#,##0</c:formatCode>
                <c:ptCount val="3"/>
                <c:pt idx="0">
                  <c:v>1555189.2676912569</c:v>
                </c:pt>
                <c:pt idx="1">
                  <c:v>906879.7084842911</c:v>
                </c:pt>
                <c:pt idx="2">
                  <c:v>689021.08147746651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MOD''s'!$I$43:$I$45</c:f>
              <c:numCache>
                <c:formatCode>#,##0</c:formatCode>
                <c:ptCount val="3"/>
                <c:pt idx="0">
                  <c:v>1431357.5854752176</c:v>
                </c:pt>
                <c:pt idx="1">
                  <c:v>811660.6953767112</c:v>
                </c:pt>
                <c:pt idx="2">
                  <c:v>268363.14297972346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/>
              <a:t>Desagregação de Consumos (kWh) - Mód.</a:t>
            </a:r>
            <a:r>
              <a:rPr lang="pt-PT" sz="1400" baseline="0"/>
              <a:t> 1</a:t>
            </a:r>
          </a:p>
        </c:rich>
      </c:tx>
      <c:overlay val="0"/>
    </c:title>
    <c:autoTitleDeleted val="0"/>
    <c:plotArea>
      <c:layout/>
      <c:ofPieChart>
        <c:ofPieType val="bar"/>
        <c:varyColors val="1"/>
        <c:ser>
          <c:idx val="0"/>
          <c:order val="0"/>
          <c:explosion val="10"/>
          <c:dPt>
            <c:idx val="0"/>
            <c:bubble3D val="0"/>
            <c:spPr>
              <a:gradFill flip="none" rotWithShape="1">
                <a:gsLst>
                  <a:gs pos="0">
                    <a:srgbClr val="C00000">
                      <a:tint val="66000"/>
                      <a:satMod val="160000"/>
                    </a:srgbClr>
                  </a:gs>
                  <a:gs pos="50000">
                    <a:srgbClr val="C00000">
                      <a:tint val="44500"/>
                      <a:satMod val="160000"/>
                    </a:srgbClr>
                  </a:gs>
                  <a:gs pos="100000">
                    <a:srgbClr val="C0000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92D050">
                      <a:tint val="66000"/>
                      <a:satMod val="160000"/>
                    </a:srgbClr>
                  </a:gs>
                  <a:gs pos="50000">
                    <a:srgbClr val="92D050">
                      <a:tint val="44500"/>
                      <a:satMod val="160000"/>
                    </a:srgbClr>
                  </a:gs>
                  <a:gs pos="100000">
                    <a:srgbClr val="92D050">
                      <a:tint val="23500"/>
                      <a:satMod val="160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</c:spPr>
          </c:dPt>
          <c:dPt>
            <c:idx val="2"/>
            <c:bubble3D val="0"/>
            <c:spPr>
              <a:solidFill>
                <a:schemeClr val="accent1"/>
              </a:solidFill>
            </c:spPr>
          </c:dPt>
          <c:dPt>
            <c:idx val="3"/>
            <c:bubble3D val="0"/>
            <c:spPr>
              <a:solidFill>
                <a:schemeClr val="accent1"/>
              </a:solidFill>
            </c:spPr>
          </c:dPt>
          <c:dPt>
            <c:idx val="4"/>
            <c:bubble3D val="0"/>
            <c:spPr>
              <a:solidFill>
                <a:schemeClr val="accent1"/>
              </a:solidFill>
            </c:spPr>
          </c:dPt>
          <c:dPt>
            <c:idx val="5"/>
            <c:bubble3D val="0"/>
            <c:spPr>
              <a:solidFill>
                <a:schemeClr val="accent1"/>
              </a:solidFill>
            </c:spPr>
          </c:dPt>
          <c:dLbls>
            <c:dLbl>
              <c:idx val="0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3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spPr/>
              <c:txPr>
                <a:bodyPr/>
                <a:lstStyle/>
                <a:p>
                  <a:pPr>
                    <a:defRPr sz="800"/>
                  </a:pPr>
                  <a:endParaRPr lang="pt-PT"/>
                </a:p>
              </c:txPr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</c:dLbl>
            <c:dLbl>
              <c:idx val="5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</c:dLbl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'Globais 07-12 MOD''s'!$J$241:$J$245</c:f>
              <c:strCache>
                <c:ptCount val="5"/>
                <c:pt idx="0">
                  <c:v>Mód. 2</c:v>
                </c:pt>
                <c:pt idx="1">
                  <c:v>Mód. 3</c:v>
                </c:pt>
                <c:pt idx="2">
                  <c:v>Ilum.&amp;Tom.</c:v>
                </c:pt>
                <c:pt idx="3">
                  <c:v>AC-Frio</c:v>
                </c:pt>
                <c:pt idx="4">
                  <c:v>AC-Quente</c:v>
                </c:pt>
              </c:strCache>
            </c:strRef>
          </c:cat>
          <c:val>
            <c:numRef>
              <c:f>('Globais 07-12 MOD''s'!$I$239,'Globais 07-12 MOD''s'!$I$240,'Globais 07-12 MOD''s'!$I$236:$I$238)</c:f>
              <c:numCache>
                <c:formatCode>#,##0</c:formatCode>
                <c:ptCount val="5"/>
                <c:pt idx="0">
                  <c:v>8602176.72039501</c:v>
                </c:pt>
                <c:pt idx="1">
                  <c:v>20053158.225764811</c:v>
                </c:pt>
                <c:pt idx="2">
                  <c:v>7871111.175326067</c:v>
                </c:pt>
                <c:pt idx="3">
                  <c:v>4442956.5061719501</c:v>
                </c:pt>
                <c:pt idx="4">
                  <c:v>1452567.0762653302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MOD''s'!$K$44:$K$46</c:f>
              <c:numCache>
                <c:formatCode>#,##0</c:formatCode>
                <c:ptCount val="3"/>
                <c:pt idx="0">
                  <c:v>728724.13912912086</c:v>
                </c:pt>
                <c:pt idx="1">
                  <c:v>590846.56415363715</c:v>
                </c:pt>
                <c:pt idx="2">
                  <c:v>202777.68564657908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MOD''s'!$M$45:$M$47</c:f>
              <c:numCache>
                <c:formatCode>#,##0</c:formatCode>
                <c:ptCount val="3"/>
                <c:pt idx="0">
                  <c:v>1577329.3120445583</c:v>
                </c:pt>
                <c:pt idx="1">
                  <c:v>1093133.4209963845</c:v>
                </c:pt>
                <c:pt idx="2">
                  <c:v>636806.9985774745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MOD''s'!$I$81:$I$83</c:f>
              <c:numCache>
                <c:formatCode>#,##0</c:formatCode>
                <c:ptCount val="3"/>
                <c:pt idx="0">
                  <c:v>1350866.6714460372</c:v>
                </c:pt>
                <c:pt idx="1">
                  <c:v>760672.38213513547</c:v>
                </c:pt>
                <c:pt idx="2">
                  <c:v>220287.20880763943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MOD''s'!$K$82:$K$84</c:f>
              <c:numCache>
                <c:formatCode>#,##0</c:formatCode>
                <c:ptCount val="3"/>
                <c:pt idx="0">
                  <c:v>726514.08106976631</c:v>
                </c:pt>
                <c:pt idx="1">
                  <c:v>550700.78018195485</c:v>
                </c:pt>
                <c:pt idx="2">
                  <c:v>150802.55634979112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MOD''s'!$M$83:$M$85</c:f>
              <c:numCache>
                <c:formatCode>#,##0</c:formatCode>
                <c:ptCount val="3"/>
                <c:pt idx="0">
                  <c:v>1577221.719860991</c:v>
                </c:pt>
                <c:pt idx="1">
                  <c:v>1161566.1541932626</c:v>
                </c:pt>
                <c:pt idx="2">
                  <c:v>614757.09134470462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MOD''s'!$I$119:$I$121</c:f>
              <c:numCache>
                <c:formatCode>#,##0</c:formatCode>
                <c:ptCount val="3"/>
                <c:pt idx="0">
                  <c:v>1317280.9891061243</c:v>
                </c:pt>
                <c:pt idx="1">
                  <c:v>741316.91364032903</c:v>
                </c:pt>
                <c:pt idx="2">
                  <c:v>228020.50745385903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MOD''s'!$K$120:$K$122</c:f>
              <c:numCache>
                <c:formatCode>#,##0</c:formatCode>
                <c:ptCount val="3"/>
                <c:pt idx="0">
                  <c:v>713208.23760148452</c:v>
                </c:pt>
                <c:pt idx="1">
                  <c:v>523649.32492738229</c:v>
                </c:pt>
                <c:pt idx="2">
                  <c:v>203584.48247462389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MOD''s'!$M$121:$M$123</c:f>
              <c:numCache>
                <c:formatCode>#,##0</c:formatCode>
                <c:ptCount val="3"/>
                <c:pt idx="0">
                  <c:v>1604353.3748172345</c:v>
                </c:pt>
                <c:pt idx="1">
                  <c:v>1236096.10619939</c:v>
                </c:pt>
                <c:pt idx="2">
                  <c:v>766693.68810812058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MOD''s'!$I$157:$I$159</c:f>
              <c:numCache>
                <c:formatCode>#,##0</c:formatCode>
                <c:ptCount val="3"/>
                <c:pt idx="0">
                  <c:v>1215998.8575416873</c:v>
                </c:pt>
                <c:pt idx="1">
                  <c:v>600869.6665653442</c:v>
                </c:pt>
                <c:pt idx="2">
                  <c:v>189186.92219189284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MOD''s'!$K$158:$K$160</c:f>
              <c:numCache>
                <c:formatCode>#,##0</c:formatCode>
                <c:ptCount val="3"/>
                <c:pt idx="0">
                  <c:v>687032.97619342909</c:v>
                </c:pt>
                <c:pt idx="1">
                  <c:v>434037.53200899286</c:v>
                </c:pt>
                <c:pt idx="2">
                  <c:v>171160.65991535611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>
              <a:defRPr sz="1400">
                <a:solidFill>
                  <a:sysClr val="windowText" lastClr="000000"/>
                </a:solidFill>
              </a:defRPr>
            </a:pPr>
            <a:r>
              <a:rPr lang="pt-PT" sz="1400">
                <a:solidFill>
                  <a:sysClr val="windowText" lastClr="000000"/>
                </a:solidFill>
              </a:rPr>
              <a:t>Consumo</a:t>
            </a:r>
            <a:r>
              <a:rPr lang="pt-PT" sz="1400" baseline="0">
                <a:solidFill>
                  <a:sysClr val="windowText" lastClr="000000"/>
                </a:solidFill>
              </a:rPr>
              <a:t> Global em 2007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Módulo 1</c:v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MOD''s'!$B$23</c:f>
              <c:numCache>
                <c:formatCode>#,##0</c:formatCode>
                <c:ptCount val="1"/>
                <c:pt idx="0">
                  <c:v>2805185.9767704154</c:v>
                </c:pt>
              </c:numCache>
            </c:numRef>
          </c:val>
        </c:ser>
        <c:ser>
          <c:idx val="1"/>
          <c:order val="1"/>
          <c:tx>
            <c:v>Módulo 2</c:v>
          </c:tx>
          <c:spPr>
            <a:solidFill>
              <a:srgbClr val="C00000"/>
            </a:solidFill>
          </c:spPr>
          <c:invertIfNegative val="0"/>
          <c:dLbls>
            <c:dLbl>
              <c:idx val="0"/>
              <c:layout>
                <c:manualLayout>
                  <c:x val="-2.1872265966754156E-7"/>
                  <c:y val="1.8518153980752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MOD''s'!$C$23</c:f>
              <c:numCache>
                <c:formatCode>#,##0</c:formatCode>
                <c:ptCount val="1"/>
                <c:pt idx="0">
                  <c:v>1803537.5546690153</c:v>
                </c:pt>
              </c:numCache>
            </c:numRef>
          </c:val>
        </c:ser>
        <c:ser>
          <c:idx val="2"/>
          <c:order val="2"/>
          <c:tx>
            <c:v>Módulo 3</c:v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MOD''s'!$D$23</c:f>
              <c:numCache>
                <c:formatCode>#,##0</c:formatCode>
                <c:ptCount val="1"/>
                <c:pt idx="0">
                  <c:v>3151090.0576530145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8534912"/>
        <c:axId val="138536448"/>
      </c:barChart>
      <c:catAx>
        <c:axId val="138534912"/>
        <c:scaling>
          <c:orientation val="minMax"/>
        </c:scaling>
        <c:delete val="1"/>
        <c:axPos val="b"/>
        <c:majorTickMark val="none"/>
        <c:minorTickMark val="none"/>
        <c:tickLblPos val="nextTo"/>
        <c:crossAx val="138536448"/>
        <c:crosses val="autoZero"/>
        <c:auto val="1"/>
        <c:lblAlgn val="ctr"/>
        <c:lblOffset val="100"/>
        <c:noMultiLvlLbl val="0"/>
      </c:catAx>
      <c:valAx>
        <c:axId val="138536448"/>
        <c:scaling>
          <c:orientation val="minMax"/>
          <c:max val="40000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138534912"/>
        <c:crosses val="autoZero"/>
        <c:crossBetween val="between"/>
        <c:majorUnit val="1000000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MOD''s'!$M$159:$M$161</c:f>
              <c:numCache>
                <c:formatCode>#,##0</c:formatCode>
                <c:ptCount val="3"/>
                <c:pt idx="0">
                  <c:v>1582216.1164546437</c:v>
                </c:pt>
                <c:pt idx="1">
                  <c:v>827077.66930752934</c:v>
                </c:pt>
                <c:pt idx="2">
                  <c:v>640873.62955742748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1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MOD''s'!$I$195:$I$197</c:f>
              <c:numCache>
                <c:formatCode>#,##0</c:formatCode>
                <c:ptCount val="3"/>
                <c:pt idx="0">
                  <c:v>1168162.9398669477</c:v>
                </c:pt>
                <c:pt idx="1">
                  <c:v>476223.10999752261</c:v>
                </c:pt>
                <c:pt idx="2">
                  <c:v>181181.18840875968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2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MOD''s'!$K$196:$K$198</c:f>
              <c:numCache>
                <c:formatCode>#,##0</c:formatCode>
                <c:ptCount val="3"/>
                <c:pt idx="0">
                  <c:v>626570.03091649583</c:v>
                </c:pt>
                <c:pt idx="1">
                  <c:v>329595.69029567781</c:v>
                </c:pt>
                <c:pt idx="2">
                  <c:v>159434.42486170167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 b="1" i="0" baseline="0">
                <a:effectLst/>
              </a:rPr>
              <a:t>Desagregação de Consumos (kWh) - Mód. 3</a:t>
            </a:r>
            <a:endParaRPr lang="pt-PT" sz="14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explosion val="25"/>
          <c:dLbls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('Globais 07-12 MOD''s'!$J$262,'Globais 07-12 MOD''s'!$J$263,'Globais 07-12 MOD''s'!$J$264)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MOD''s'!$M$197:$M$199</c:f>
              <c:numCache>
                <c:formatCode>#,##0</c:formatCode>
                <c:ptCount val="3"/>
                <c:pt idx="0">
                  <c:v>1625851.7624835027</c:v>
                </c:pt>
                <c:pt idx="1">
                  <c:v>1237317.534579935</c:v>
                </c:pt>
                <c:pt idx="2">
                  <c:v>720773.58958663931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>
              <a:defRPr sz="1400">
                <a:solidFill>
                  <a:sysClr val="windowText" lastClr="000000"/>
                </a:solidFill>
              </a:defRPr>
            </a:pPr>
            <a:r>
              <a:rPr lang="pt-PT" sz="1400">
                <a:solidFill>
                  <a:sysClr val="windowText" lastClr="000000"/>
                </a:solidFill>
              </a:rPr>
              <a:t>Consumo</a:t>
            </a:r>
            <a:r>
              <a:rPr lang="pt-PT" sz="1400" baseline="0">
                <a:solidFill>
                  <a:sysClr val="windowText" lastClr="000000"/>
                </a:solidFill>
              </a:rPr>
              <a:t> Global 2007 - 2012</a:t>
            </a:r>
            <a:endParaRPr lang="pt-PT" sz="14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'Globais 07-12 MOD''s'!$I$293</c:f>
              <c:numCache>
                <c:formatCode>0.00%</c:formatCode>
                <c:ptCount val="1"/>
                <c:pt idx="0">
                  <c:v>5.397217857162747E-2</c:v>
                </c:pt>
              </c:numCache>
            </c:numRef>
          </c:cat>
          <c:val>
            <c:numRef>
              <c:f>'Globais 07-12 MOD''s'!$E$292</c:f>
              <c:numCache>
                <c:formatCode>#,##0</c:formatCode>
                <c:ptCount val="1"/>
                <c:pt idx="0">
                  <c:v>7759813.5890924456</c:v>
                </c:pt>
              </c:numCache>
            </c:numRef>
          </c:val>
        </c:ser>
        <c:ser>
          <c:idx val="1"/>
          <c:order val="1"/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2.1872265966754156E-7"/>
                  <c:y val="1.8518153980752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'Globais 07-12 MOD''s'!$I$293</c:f>
              <c:numCache>
                <c:formatCode>0.00%</c:formatCode>
                <c:ptCount val="1"/>
                <c:pt idx="0">
                  <c:v>5.397217857162747E-2</c:v>
                </c:pt>
              </c:numCache>
            </c:numRef>
          </c:cat>
          <c:val>
            <c:numRef>
              <c:f>'Globais 07-12 MOD''s'!$E$293</c:f>
              <c:numCache>
                <c:formatCode>#,##0</c:formatCode>
                <c:ptCount val="1"/>
                <c:pt idx="0">
                  <c:v>7340999.5443794066</c:v>
                </c:pt>
              </c:numCache>
            </c:numRef>
          </c:val>
        </c:ser>
        <c:ser>
          <c:idx val="2"/>
          <c:order val="2"/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'Globais 07-12 MOD''s'!$I$293</c:f>
              <c:numCache>
                <c:formatCode>0.00%</c:formatCode>
                <c:ptCount val="1"/>
                <c:pt idx="0">
                  <c:v>5.397217857162747E-2</c:v>
                </c:pt>
              </c:numCache>
            </c:numRef>
          </c:cat>
          <c:val>
            <c:numRef>
              <c:f>'Globais 07-12 MOD''s'!$E$294</c:f>
              <c:numCache>
                <c:formatCode>#,##0</c:formatCode>
                <c:ptCount val="1"/>
                <c:pt idx="0">
                  <c:v>7113388.6453892821</c:v>
                </c:pt>
              </c:numCache>
            </c:numRef>
          </c:val>
        </c:ser>
        <c:ser>
          <c:idx val="3"/>
          <c:order val="3"/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'Globais 07-12 MOD''s'!$I$293</c:f>
              <c:numCache>
                <c:formatCode>0.00%</c:formatCode>
                <c:ptCount val="1"/>
                <c:pt idx="0">
                  <c:v>5.397217857162747E-2</c:v>
                </c:pt>
              </c:numCache>
            </c:numRef>
          </c:cat>
          <c:val>
            <c:numRef>
              <c:f>'Globais 07-12 MOD''s'!$E$295</c:f>
              <c:numCache>
                <c:formatCode>#,##0</c:formatCode>
                <c:ptCount val="1"/>
                <c:pt idx="0">
                  <c:v>7334203.6243285481</c:v>
                </c:pt>
              </c:numCache>
            </c:numRef>
          </c:val>
        </c:ser>
        <c:ser>
          <c:idx val="4"/>
          <c:order val="4"/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'Globais 07-12 MOD''s'!$I$293</c:f>
              <c:numCache>
                <c:formatCode>0.00%</c:formatCode>
                <c:ptCount val="1"/>
                <c:pt idx="0">
                  <c:v>5.397217857162747E-2</c:v>
                </c:pt>
              </c:numCache>
            </c:numRef>
          </c:cat>
          <c:val>
            <c:numRef>
              <c:f>'Globais 07-12 MOD''s'!$E$296</c:f>
              <c:numCache>
                <c:formatCode>#,##0</c:formatCode>
                <c:ptCount val="1"/>
                <c:pt idx="0">
                  <c:v>6348454.0297363028</c:v>
                </c:pt>
              </c:numCache>
            </c:numRef>
          </c:val>
        </c:ser>
        <c:ser>
          <c:idx val="5"/>
          <c:order val="5"/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'Globais 07-12 MOD''s'!$I$293</c:f>
              <c:numCache>
                <c:formatCode>0.00%</c:formatCode>
                <c:ptCount val="1"/>
                <c:pt idx="0">
                  <c:v>5.397217857162747E-2</c:v>
                </c:pt>
              </c:numCache>
            </c:numRef>
          </c:cat>
          <c:val>
            <c:numRef>
              <c:f>'Globais 07-12 MOD''s'!$E$297</c:f>
              <c:numCache>
                <c:formatCode>#,##0</c:formatCode>
                <c:ptCount val="1"/>
                <c:pt idx="0">
                  <c:v>6525110.2709971825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40293632"/>
        <c:axId val="140295168"/>
      </c:barChart>
      <c:catAx>
        <c:axId val="140293632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140295168"/>
        <c:crosses val="autoZero"/>
        <c:auto val="1"/>
        <c:lblAlgn val="ctr"/>
        <c:lblOffset val="100"/>
        <c:noMultiLvlLbl val="0"/>
      </c:catAx>
      <c:valAx>
        <c:axId val="140295168"/>
        <c:scaling>
          <c:orientation val="minMax"/>
          <c:max val="100000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40293632"/>
        <c:crosses val="autoZero"/>
        <c:crossBetween val="between"/>
        <c:majorUnit val="2000000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>
              <a:defRPr sz="1800"/>
            </a:pPr>
            <a:r>
              <a:rPr lang="pt-PT" sz="1800"/>
              <a:t>Evolução</a:t>
            </a:r>
            <a:r>
              <a:rPr lang="pt-PT" sz="1800" baseline="0"/>
              <a:t> do </a:t>
            </a:r>
            <a:r>
              <a:rPr lang="pt-PT" sz="1800"/>
              <a:t>Consumo Global 2007-2012 (Distribuição</a:t>
            </a:r>
            <a:r>
              <a:rPr lang="pt-PT" sz="1800" baseline="0"/>
              <a:t> por módulos)</a:t>
            </a:r>
            <a:endParaRPr lang="pt-PT" sz="18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655554632541204E-2"/>
          <c:y val="0.16857445530152104"/>
          <c:w val="0.91934444536745885"/>
          <c:h val="0.68684723144546689"/>
        </c:manualLayout>
      </c:layout>
      <c:barChart>
        <c:barDir val="col"/>
        <c:grouping val="clustered"/>
        <c:varyColors val="0"/>
        <c:ser>
          <c:idx val="0"/>
          <c:order val="0"/>
          <c:tx>
            <c:v>Mód.1 (07)</c:v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MOD''s'!$B$23</c:f>
              <c:numCache>
                <c:formatCode>#,##0</c:formatCode>
                <c:ptCount val="1"/>
                <c:pt idx="0">
                  <c:v>2805185.9767704154</c:v>
                </c:pt>
              </c:numCache>
            </c:numRef>
          </c:val>
        </c:ser>
        <c:ser>
          <c:idx val="3"/>
          <c:order val="1"/>
          <c:tx>
            <c:v>Mód.1 (08)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MOD''s'!$B$61</c:f>
              <c:numCache>
                <c:formatCode>#,##0</c:formatCode>
                <c:ptCount val="1"/>
                <c:pt idx="0">
                  <c:v>2511381.4238316519</c:v>
                </c:pt>
              </c:numCache>
            </c:numRef>
          </c:val>
        </c:ser>
        <c:ser>
          <c:idx val="6"/>
          <c:order val="2"/>
          <c:tx>
            <c:v>Mód.1 (09)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MOD''s'!$B$99</c:f>
              <c:numCache>
                <c:formatCode>#,##0</c:formatCode>
                <c:ptCount val="1"/>
                <c:pt idx="0">
                  <c:v>2331826.2623888119</c:v>
                </c:pt>
              </c:numCache>
            </c:numRef>
          </c:val>
        </c:ser>
        <c:ser>
          <c:idx val="9"/>
          <c:order val="3"/>
          <c:tx>
            <c:v>Mód.1 (10)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MOD''s'!$B$137</c:f>
              <c:numCache>
                <c:formatCode>#,##0</c:formatCode>
                <c:ptCount val="1"/>
                <c:pt idx="0">
                  <c:v>2286618.4102003123</c:v>
                </c:pt>
              </c:numCache>
            </c:numRef>
          </c:val>
        </c:ser>
        <c:ser>
          <c:idx val="12"/>
          <c:order val="4"/>
          <c:tx>
            <c:v>Mód.1 (11)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MOD''s'!$B$175</c:f>
              <c:numCache>
                <c:formatCode>#,##0</c:formatCode>
                <c:ptCount val="1"/>
                <c:pt idx="0">
                  <c:v>2006055.4462989243</c:v>
                </c:pt>
              </c:numCache>
            </c:numRef>
          </c:val>
        </c:ser>
        <c:ser>
          <c:idx val="15"/>
          <c:order val="5"/>
          <c:tx>
            <c:v>Mód.1 (12)</c:v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MOD''s'!$B$213</c:f>
              <c:numCache>
                <c:formatCode>#,##0</c:formatCode>
                <c:ptCount val="1"/>
                <c:pt idx="0">
                  <c:v>1825567.2382732299</c:v>
                </c:pt>
              </c:numCache>
            </c:numRef>
          </c:val>
        </c:ser>
        <c:ser>
          <c:idx val="1"/>
          <c:order val="6"/>
          <c:tx>
            <c:v>Mód.2 (07)</c:v>
          </c:tx>
          <c:spPr>
            <a:solidFill>
              <a:srgbClr val="C00000"/>
            </a:solidFill>
          </c:spPr>
          <c:invertIfNegative val="0"/>
          <c:dLbls>
            <c:dLbl>
              <c:idx val="0"/>
              <c:layout>
                <c:manualLayout>
                  <c:x val="-2.326272965645213E-7"/>
                  <c:y val="6.46997438573190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MOD''s'!$C$23</c:f>
              <c:numCache>
                <c:formatCode>#,##0</c:formatCode>
                <c:ptCount val="1"/>
                <c:pt idx="0">
                  <c:v>1803537.5546690153</c:v>
                </c:pt>
              </c:numCache>
            </c:numRef>
          </c:val>
        </c:ser>
        <c:ser>
          <c:idx val="4"/>
          <c:order val="7"/>
          <c:tx>
            <c:v>Mód.2 (08)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MOD''s'!$C$61</c:f>
              <c:numCache>
                <c:formatCode>#,##0</c:formatCode>
                <c:ptCount val="1"/>
                <c:pt idx="0">
                  <c:v>1522348.3889293373</c:v>
                </c:pt>
              </c:numCache>
            </c:numRef>
          </c:val>
        </c:ser>
        <c:ser>
          <c:idx val="7"/>
          <c:order val="8"/>
          <c:tx>
            <c:v>Mód.2 (09)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MOD''s'!$C$99</c:f>
              <c:numCache>
                <c:formatCode>#,##0</c:formatCode>
                <c:ptCount val="1"/>
                <c:pt idx="0">
                  <c:v>1428017.4176015123</c:v>
                </c:pt>
              </c:numCache>
            </c:numRef>
          </c:val>
        </c:ser>
        <c:ser>
          <c:idx val="10"/>
          <c:order val="9"/>
          <c:tx>
            <c:v>Mód.2 (10)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MOD''s'!$C$137</c:f>
              <c:numCache>
                <c:formatCode>#,##0</c:formatCode>
                <c:ptCount val="1"/>
                <c:pt idx="0">
                  <c:v>1440442.0450034908</c:v>
                </c:pt>
              </c:numCache>
            </c:numRef>
          </c:val>
        </c:ser>
        <c:ser>
          <c:idx val="13"/>
          <c:order val="10"/>
          <c:tx>
            <c:v>Mód.2 (11)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MOD''s'!$C$175</c:f>
              <c:numCache>
                <c:formatCode>#,##0</c:formatCode>
                <c:ptCount val="1"/>
                <c:pt idx="0">
                  <c:v>1292231.1681177781</c:v>
                </c:pt>
              </c:numCache>
            </c:numRef>
          </c:val>
        </c:ser>
        <c:ser>
          <c:idx val="16"/>
          <c:order val="11"/>
          <c:tx>
            <c:v>Mód.2 (12)</c:v>
          </c:tx>
          <c:spPr>
            <a:solidFill>
              <a:srgbClr val="C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MOD''s'!$C$213</c:f>
              <c:numCache>
                <c:formatCode>#,##0</c:formatCode>
                <c:ptCount val="1"/>
                <c:pt idx="0">
                  <c:v>1115600.1460738753</c:v>
                </c:pt>
              </c:numCache>
            </c:numRef>
          </c:val>
        </c:ser>
        <c:ser>
          <c:idx val="2"/>
          <c:order val="12"/>
          <c:tx>
            <c:v>Mód.3 (07)</c:v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MOD''s'!$D$23</c:f>
              <c:numCache>
                <c:formatCode>#,##0</c:formatCode>
                <c:ptCount val="1"/>
                <c:pt idx="0">
                  <c:v>3151090.0576530145</c:v>
                </c:pt>
              </c:numCache>
            </c:numRef>
          </c:val>
        </c:ser>
        <c:ser>
          <c:idx val="5"/>
          <c:order val="13"/>
          <c:tx>
            <c:v>Mód.3 (08)</c:v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MOD''s'!$D$61</c:f>
              <c:numCache>
                <c:formatCode>#,##0</c:formatCode>
                <c:ptCount val="1"/>
                <c:pt idx="0">
                  <c:v>3307269.7316184174</c:v>
                </c:pt>
              </c:numCache>
            </c:numRef>
          </c:val>
        </c:ser>
        <c:ser>
          <c:idx val="8"/>
          <c:order val="14"/>
          <c:tx>
            <c:v>Mód.3 (09)</c:v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MOD''s'!$D$99</c:f>
              <c:numCache>
                <c:formatCode>#,##0</c:formatCode>
                <c:ptCount val="1"/>
                <c:pt idx="0">
                  <c:v>3353544.965398958</c:v>
                </c:pt>
              </c:numCache>
            </c:numRef>
          </c:val>
        </c:ser>
        <c:ser>
          <c:idx val="11"/>
          <c:order val="15"/>
          <c:tx>
            <c:v>Mód.3 (10)</c:v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MOD''s'!$D$137</c:f>
              <c:numCache>
                <c:formatCode>#,##0</c:formatCode>
                <c:ptCount val="1"/>
                <c:pt idx="0">
                  <c:v>3607143.1691247453</c:v>
                </c:pt>
              </c:numCache>
            </c:numRef>
          </c:val>
        </c:ser>
        <c:ser>
          <c:idx val="14"/>
          <c:order val="16"/>
          <c:tx>
            <c:v>Mód.3 (11)</c:v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MOD''s'!$D$175</c:f>
              <c:numCache>
                <c:formatCode>#,##0</c:formatCode>
                <c:ptCount val="1"/>
                <c:pt idx="0">
                  <c:v>3050167.4153196006</c:v>
                </c:pt>
              </c:numCache>
            </c:numRef>
          </c:val>
        </c:ser>
        <c:ser>
          <c:idx val="17"/>
          <c:order val="17"/>
          <c:tx>
            <c:v>Mód.3 (12)</c:v>
          </c:tx>
          <c:spPr>
            <a:solidFill>
              <a:srgbClr val="92D05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MOD''s'!$D$213</c:f>
              <c:numCache>
                <c:formatCode>#,##0</c:formatCode>
                <c:ptCount val="1"/>
                <c:pt idx="0">
                  <c:v>3583942.8866500771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40992896"/>
        <c:axId val="140994432"/>
      </c:barChart>
      <c:catAx>
        <c:axId val="1409928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40994432"/>
        <c:crosses val="autoZero"/>
        <c:auto val="1"/>
        <c:lblAlgn val="ctr"/>
        <c:lblOffset val="100"/>
        <c:noMultiLvlLbl val="0"/>
      </c:catAx>
      <c:valAx>
        <c:axId val="1409944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40992896"/>
        <c:crosses val="autoZero"/>
        <c:crossBetween val="between"/>
        <c:majorUnit val="1000000"/>
      </c:valAx>
    </c:plotArea>
    <c:plotVisOnly val="1"/>
    <c:dispBlanksAs val="gap"/>
    <c:showDLblsOverMax val="0"/>
  </c:chart>
  <c:txPr>
    <a:bodyPr/>
    <a:lstStyle/>
    <a:p>
      <a:pPr>
        <a:defRPr sz="1000"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PT" sz="1400"/>
              <a:t>Desagregação de consumos por sistemas consumidores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</c:spPr>
          </c:dPt>
          <c:dLbls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'Globais 07-12 MOD''s'!$L$164:$L$166</c:f>
              <c:strCache>
                <c:ptCount val="3"/>
                <c:pt idx="0">
                  <c:v>Ilum.&amp;Tom.</c:v>
                </c:pt>
                <c:pt idx="1">
                  <c:v>AC-Frio</c:v>
                </c:pt>
                <c:pt idx="2">
                  <c:v>AC-Quente</c:v>
                </c:pt>
              </c:strCache>
            </c:strRef>
          </c:cat>
          <c:val>
            <c:numRef>
              <c:f>'Globais 07-12 MOD''s'!$D$236:$D$238</c:f>
              <c:numCache>
                <c:formatCode>#,##0</c:formatCode>
                <c:ptCount val="3"/>
                <c:pt idx="0">
                  <c:v>21713838.519801594</c:v>
                </c:pt>
                <c:pt idx="1">
                  <c:v>14031927.143894535</c:v>
                </c:pt>
                <c:pt idx="2">
                  <c:v>6676204.0402270397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>
              <a:defRPr sz="1400">
                <a:solidFill>
                  <a:sysClr val="windowText" lastClr="000000"/>
                </a:solidFill>
              </a:defRPr>
            </a:pPr>
            <a:r>
              <a:rPr lang="pt-PT" sz="1400">
                <a:solidFill>
                  <a:sysClr val="windowText" lastClr="000000"/>
                </a:solidFill>
              </a:rPr>
              <a:t>Consumo</a:t>
            </a:r>
            <a:r>
              <a:rPr lang="pt-PT" sz="1400" baseline="0">
                <a:solidFill>
                  <a:sysClr val="windowText" lastClr="000000"/>
                </a:solidFill>
              </a:rPr>
              <a:t> Global em 2008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'Globais 07-12 MOD''s'!$J$18</c:f>
              <c:strCache>
                <c:ptCount val="1"/>
                <c:pt idx="0">
                  <c:v>Módulo 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MOD''s'!$B$61</c:f>
              <c:numCache>
                <c:formatCode>#,##0</c:formatCode>
                <c:ptCount val="1"/>
                <c:pt idx="0">
                  <c:v>2511381.4238316519</c:v>
                </c:pt>
              </c:numCache>
            </c:numRef>
          </c:val>
        </c:ser>
        <c:ser>
          <c:idx val="1"/>
          <c:order val="1"/>
          <c:tx>
            <c:strRef>
              <c:f>'Globais 07-12 MOD''s'!$J$19</c:f>
              <c:strCache>
                <c:ptCount val="1"/>
                <c:pt idx="0">
                  <c:v>Módulo 2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0"/>
              <c:layout>
                <c:manualLayout>
                  <c:x val="-2.1872265966754156E-7"/>
                  <c:y val="1.8518153980752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MOD''s'!$C$61</c:f>
              <c:numCache>
                <c:formatCode>#,##0</c:formatCode>
                <c:ptCount val="1"/>
                <c:pt idx="0">
                  <c:v>1522348.3889293373</c:v>
                </c:pt>
              </c:numCache>
            </c:numRef>
          </c:val>
        </c:ser>
        <c:ser>
          <c:idx val="2"/>
          <c:order val="2"/>
          <c:tx>
            <c:strRef>
              <c:f>'Globais 07-12 MOD''s'!$J$20</c:f>
              <c:strCache>
                <c:ptCount val="1"/>
                <c:pt idx="0">
                  <c:v>Módulo 3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MOD''s'!$D$61</c:f>
              <c:numCache>
                <c:formatCode>#,##0</c:formatCode>
                <c:ptCount val="1"/>
                <c:pt idx="0">
                  <c:v>3307269.7316184174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8574080"/>
        <c:axId val="138588160"/>
      </c:barChart>
      <c:catAx>
        <c:axId val="138574080"/>
        <c:scaling>
          <c:orientation val="minMax"/>
        </c:scaling>
        <c:delete val="1"/>
        <c:axPos val="b"/>
        <c:majorTickMark val="none"/>
        <c:minorTickMark val="none"/>
        <c:tickLblPos val="nextTo"/>
        <c:crossAx val="138588160"/>
        <c:crosses val="autoZero"/>
        <c:auto val="1"/>
        <c:lblAlgn val="ctr"/>
        <c:lblOffset val="100"/>
        <c:noMultiLvlLbl val="0"/>
      </c:catAx>
      <c:valAx>
        <c:axId val="138588160"/>
        <c:scaling>
          <c:orientation val="minMax"/>
          <c:max val="40000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8574080"/>
        <c:crosses val="autoZero"/>
        <c:crossBetween val="between"/>
        <c:majorUnit val="1000000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>
              <a:defRPr sz="1400">
                <a:solidFill>
                  <a:sysClr val="windowText" lastClr="000000"/>
                </a:solidFill>
              </a:defRPr>
            </a:pPr>
            <a:r>
              <a:rPr lang="pt-PT" sz="1400">
                <a:solidFill>
                  <a:sysClr val="windowText" lastClr="000000"/>
                </a:solidFill>
              </a:rPr>
              <a:t>Consumo</a:t>
            </a:r>
            <a:r>
              <a:rPr lang="pt-PT" sz="1400" baseline="0">
                <a:solidFill>
                  <a:sysClr val="windowText" lastClr="000000"/>
                </a:solidFill>
              </a:rPr>
              <a:t> Global em 2009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'Globais 07-12 MOD''s'!$J$18</c:f>
              <c:strCache>
                <c:ptCount val="1"/>
                <c:pt idx="0">
                  <c:v>Módulo 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MOD''s'!$B$99</c:f>
              <c:numCache>
                <c:formatCode>#,##0</c:formatCode>
                <c:ptCount val="1"/>
                <c:pt idx="0">
                  <c:v>2331826.2623888119</c:v>
                </c:pt>
              </c:numCache>
            </c:numRef>
          </c:val>
        </c:ser>
        <c:ser>
          <c:idx val="1"/>
          <c:order val="1"/>
          <c:tx>
            <c:strRef>
              <c:f>'Globais 07-12 MOD''s'!$J$19</c:f>
              <c:strCache>
                <c:ptCount val="1"/>
                <c:pt idx="0">
                  <c:v>Módulo 2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0"/>
              <c:layout>
                <c:manualLayout>
                  <c:x val="-2.1872265966754156E-7"/>
                  <c:y val="1.8518153980752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MOD''s'!$C$99</c:f>
              <c:numCache>
                <c:formatCode>#,##0</c:formatCode>
                <c:ptCount val="1"/>
                <c:pt idx="0">
                  <c:v>1428017.4176015123</c:v>
                </c:pt>
              </c:numCache>
            </c:numRef>
          </c:val>
        </c:ser>
        <c:ser>
          <c:idx val="2"/>
          <c:order val="2"/>
          <c:tx>
            <c:strRef>
              <c:f>'Globais 07-12 MOD''s'!$J$20</c:f>
              <c:strCache>
                <c:ptCount val="1"/>
                <c:pt idx="0">
                  <c:v>Módulo 3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MOD''s'!$D$99</c:f>
              <c:numCache>
                <c:formatCode>#,##0</c:formatCode>
                <c:ptCount val="1"/>
                <c:pt idx="0">
                  <c:v>3353544.965398958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8630656"/>
        <c:axId val="138632192"/>
      </c:barChart>
      <c:catAx>
        <c:axId val="138630656"/>
        <c:scaling>
          <c:orientation val="minMax"/>
        </c:scaling>
        <c:delete val="1"/>
        <c:axPos val="b"/>
        <c:majorTickMark val="none"/>
        <c:minorTickMark val="none"/>
        <c:tickLblPos val="nextTo"/>
        <c:crossAx val="138632192"/>
        <c:crosses val="autoZero"/>
        <c:auto val="1"/>
        <c:lblAlgn val="ctr"/>
        <c:lblOffset val="100"/>
        <c:noMultiLvlLbl val="0"/>
      </c:catAx>
      <c:valAx>
        <c:axId val="138632192"/>
        <c:scaling>
          <c:orientation val="minMax"/>
          <c:max val="40000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8630656"/>
        <c:crosses val="autoZero"/>
        <c:crossBetween val="between"/>
        <c:majorUnit val="1000000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>
              <a:defRPr sz="1400">
                <a:solidFill>
                  <a:sysClr val="windowText" lastClr="000000"/>
                </a:solidFill>
              </a:defRPr>
            </a:pPr>
            <a:r>
              <a:rPr lang="pt-PT" sz="1400">
                <a:solidFill>
                  <a:sysClr val="windowText" lastClr="000000"/>
                </a:solidFill>
              </a:rPr>
              <a:t>Consumo</a:t>
            </a:r>
            <a:r>
              <a:rPr lang="pt-PT" sz="1400" baseline="0">
                <a:solidFill>
                  <a:sysClr val="windowText" lastClr="000000"/>
                </a:solidFill>
              </a:rPr>
              <a:t> Global em 2010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'Globais 07-12 MOD''s'!$J$18</c:f>
              <c:strCache>
                <c:ptCount val="1"/>
                <c:pt idx="0">
                  <c:v>Módulo 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MOD''s'!$B$137</c:f>
              <c:numCache>
                <c:formatCode>#,##0</c:formatCode>
                <c:ptCount val="1"/>
                <c:pt idx="0">
                  <c:v>2286618.4102003123</c:v>
                </c:pt>
              </c:numCache>
            </c:numRef>
          </c:val>
        </c:ser>
        <c:ser>
          <c:idx val="1"/>
          <c:order val="1"/>
          <c:tx>
            <c:strRef>
              <c:f>'Globais 07-12 MOD''s'!$J$19</c:f>
              <c:strCache>
                <c:ptCount val="1"/>
                <c:pt idx="0">
                  <c:v>Módulo 2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0"/>
              <c:layout>
                <c:manualLayout>
                  <c:x val="-2.1872265966754156E-7"/>
                  <c:y val="1.8518153980752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MOD''s'!$C$137</c:f>
              <c:numCache>
                <c:formatCode>#,##0</c:formatCode>
                <c:ptCount val="1"/>
                <c:pt idx="0">
                  <c:v>1440442.0450034908</c:v>
                </c:pt>
              </c:numCache>
            </c:numRef>
          </c:val>
        </c:ser>
        <c:ser>
          <c:idx val="2"/>
          <c:order val="2"/>
          <c:tx>
            <c:strRef>
              <c:f>'Globais 07-12 MOD''s'!$J$20</c:f>
              <c:strCache>
                <c:ptCount val="1"/>
                <c:pt idx="0">
                  <c:v>Módulo 3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MOD''s'!$D$137</c:f>
              <c:numCache>
                <c:formatCode>#,##0</c:formatCode>
                <c:ptCount val="1"/>
                <c:pt idx="0">
                  <c:v>3607143.1691247453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8664192"/>
        <c:axId val="138747904"/>
      </c:barChart>
      <c:catAx>
        <c:axId val="138664192"/>
        <c:scaling>
          <c:orientation val="minMax"/>
        </c:scaling>
        <c:delete val="1"/>
        <c:axPos val="b"/>
        <c:majorTickMark val="none"/>
        <c:minorTickMark val="none"/>
        <c:tickLblPos val="nextTo"/>
        <c:crossAx val="138747904"/>
        <c:crosses val="autoZero"/>
        <c:auto val="1"/>
        <c:lblAlgn val="ctr"/>
        <c:lblOffset val="100"/>
        <c:noMultiLvlLbl val="0"/>
      </c:catAx>
      <c:valAx>
        <c:axId val="138747904"/>
        <c:scaling>
          <c:orientation val="minMax"/>
          <c:max val="40000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8664192"/>
        <c:crosses val="autoZero"/>
        <c:crossBetween val="between"/>
        <c:majorUnit val="1000000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>
              <a:defRPr sz="1400">
                <a:solidFill>
                  <a:sysClr val="windowText" lastClr="000000"/>
                </a:solidFill>
              </a:defRPr>
            </a:pPr>
            <a:r>
              <a:rPr lang="pt-PT" sz="1400">
                <a:solidFill>
                  <a:sysClr val="windowText" lastClr="000000"/>
                </a:solidFill>
              </a:rPr>
              <a:t>Consumo</a:t>
            </a:r>
            <a:r>
              <a:rPr lang="pt-PT" sz="1400" baseline="0">
                <a:solidFill>
                  <a:sysClr val="windowText" lastClr="000000"/>
                </a:solidFill>
              </a:rPr>
              <a:t> Global em 2011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'Globais 07-12 MOD''s'!$J$18</c:f>
              <c:strCache>
                <c:ptCount val="1"/>
                <c:pt idx="0">
                  <c:v>Módulo 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MOD''s'!$B$175</c:f>
              <c:numCache>
                <c:formatCode>#,##0</c:formatCode>
                <c:ptCount val="1"/>
                <c:pt idx="0">
                  <c:v>2006055.4462989243</c:v>
                </c:pt>
              </c:numCache>
            </c:numRef>
          </c:val>
        </c:ser>
        <c:ser>
          <c:idx val="1"/>
          <c:order val="1"/>
          <c:tx>
            <c:strRef>
              <c:f>'Globais 07-12 MOD''s'!$J$19</c:f>
              <c:strCache>
                <c:ptCount val="1"/>
                <c:pt idx="0">
                  <c:v>Módulo 2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0"/>
              <c:layout>
                <c:manualLayout>
                  <c:x val="-2.1872265966754156E-7"/>
                  <c:y val="1.8518153980752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MOD''s'!$C$175</c:f>
              <c:numCache>
                <c:formatCode>#,##0</c:formatCode>
                <c:ptCount val="1"/>
                <c:pt idx="0">
                  <c:v>1292231.1681177781</c:v>
                </c:pt>
              </c:numCache>
            </c:numRef>
          </c:val>
        </c:ser>
        <c:ser>
          <c:idx val="2"/>
          <c:order val="2"/>
          <c:tx>
            <c:strRef>
              <c:f>'Globais 07-12 MOD''s'!$J$20</c:f>
              <c:strCache>
                <c:ptCount val="1"/>
                <c:pt idx="0">
                  <c:v>Módulo 3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'Globais 07-12 MOD''s'!$D$175</c:f>
              <c:numCache>
                <c:formatCode>#,##0</c:formatCode>
                <c:ptCount val="1"/>
                <c:pt idx="0">
                  <c:v>3050167.4153196006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8791552"/>
        <c:axId val="138801536"/>
      </c:barChart>
      <c:catAx>
        <c:axId val="138791552"/>
        <c:scaling>
          <c:orientation val="minMax"/>
        </c:scaling>
        <c:delete val="1"/>
        <c:axPos val="b"/>
        <c:majorTickMark val="none"/>
        <c:minorTickMark val="none"/>
        <c:tickLblPos val="nextTo"/>
        <c:crossAx val="138801536"/>
        <c:crosses val="autoZero"/>
        <c:auto val="1"/>
        <c:lblAlgn val="ctr"/>
        <c:lblOffset val="100"/>
        <c:noMultiLvlLbl val="0"/>
      </c:catAx>
      <c:valAx>
        <c:axId val="138801536"/>
        <c:scaling>
          <c:orientation val="minMax"/>
          <c:max val="40000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8791552"/>
        <c:crosses val="autoZero"/>
        <c:crossBetween val="between"/>
        <c:majorUnit val="1000000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409575</xdr:colOff>
      <xdr:row>233</xdr:row>
      <xdr:rowOff>52386</xdr:rowOff>
    </xdr:from>
    <xdr:to>
      <xdr:col>51</xdr:col>
      <xdr:colOff>209550</xdr:colOff>
      <xdr:row>249</xdr:row>
      <xdr:rowOff>123824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381000</xdr:colOff>
      <xdr:row>233</xdr:row>
      <xdr:rowOff>38100</xdr:rowOff>
    </xdr:from>
    <xdr:to>
      <xdr:col>23</xdr:col>
      <xdr:colOff>142875</xdr:colOff>
      <xdr:row>249</xdr:row>
      <xdr:rowOff>104775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219075</xdr:colOff>
      <xdr:row>233</xdr:row>
      <xdr:rowOff>38100</xdr:rowOff>
    </xdr:from>
    <xdr:to>
      <xdr:col>42</xdr:col>
      <xdr:colOff>19050</xdr:colOff>
      <xdr:row>249</xdr:row>
      <xdr:rowOff>109538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552450</xdr:colOff>
      <xdr:row>233</xdr:row>
      <xdr:rowOff>38100</xdr:rowOff>
    </xdr:from>
    <xdr:to>
      <xdr:col>32</xdr:col>
      <xdr:colOff>352425</xdr:colOff>
      <xdr:row>249</xdr:row>
      <xdr:rowOff>109538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295275</xdr:colOff>
      <xdr:row>2</xdr:row>
      <xdr:rowOff>28575</xdr:rowOff>
    </xdr:from>
    <xdr:to>
      <xdr:col>22</xdr:col>
      <xdr:colOff>600075</xdr:colOff>
      <xdr:row>18</xdr:row>
      <xdr:rowOff>95250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333375</xdr:colOff>
      <xdr:row>40</xdr:row>
      <xdr:rowOff>38100</xdr:rowOff>
    </xdr:from>
    <xdr:to>
      <xdr:col>23</xdr:col>
      <xdr:colOff>28575</xdr:colOff>
      <xdr:row>56</xdr:row>
      <xdr:rowOff>104775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333375</xdr:colOff>
      <xdr:row>78</xdr:row>
      <xdr:rowOff>38100</xdr:rowOff>
    </xdr:from>
    <xdr:to>
      <xdr:col>23</xdr:col>
      <xdr:colOff>28575</xdr:colOff>
      <xdr:row>94</xdr:row>
      <xdr:rowOff>104775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323850</xdr:colOff>
      <xdr:row>116</xdr:row>
      <xdr:rowOff>28575</xdr:rowOff>
    </xdr:from>
    <xdr:to>
      <xdr:col>23</xdr:col>
      <xdr:colOff>19050</xdr:colOff>
      <xdr:row>132</xdr:row>
      <xdr:rowOff>95250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352425</xdr:colOff>
      <xdr:row>154</xdr:row>
      <xdr:rowOff>38100</xdr:rowOff>
    </xdr:from>
    <xdr:to>
      <xdr:col>23</xdr:col>
      <xdr:colOff>47625</xdr:colOff>
      <xdr:row>170</xdr:row>
      <xdr:rowOff>104775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581025</xdr:colOff>
      <xdr:row>2</xdr:row>
      <xdr:rowOff>38100</xdr:rowOff>
    </xdr:from>
    <xdr:to>
      <xdr:col>32</xdr:col>
      <xdr:colOff>323850</xdr:colOff>
      <xdr:row>18</xdr:row>
      <xdr:rowOff>123825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33</xdr:col>
      <xdr:colOff>85725</xdr:colOff>
      <xdr:row>2</xdr:row>
      <xdr:rowOff>47625</xdr:rowOff>
    </xdr:from>
    <xdr:to>
      <xdr:col>41</xdr:col>
      <xdr:colOff>438150</xdr:colOff>
      <xdr:row>18</xdr:row>
      <xdr:rowOff>133350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42</xdr:col>
      <xdr:colOff>266700</xdr:colOff>
      <xdr:row>2</xdr:row>
      <xdr:rowOff>38100</xdr:rowOff>
    </xdr:from>
    <xdr:to>
      <xdr:col>51</xdr:col>
      <xdr:colOff>9525</xdr:colOff>
      <xdr:row>18</xdr:row>
      <xdr:rowOff>123825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23</xdr:col>
      <xdr:colOff>571500</xdr:colOff>
      <xdr:row>40</xdr:row>
      <xdr:rowOff>38100</xdr:rowOff>
    </xdr:from>
    <xdr:to>
      <xdr:col>32</xdr:col>
      <xdr:colOff>314325</xdr:colOff>
      <xdr:row>56</xdr:row>
      <xdr:rowOff>123825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33</xdr:col>
      <xdr:colOff>38100</xdr:colOff>
      <xdr:row>40</xdr:row>
      <xdr:rowOff>47625</xdr:rowOff>
    </xdr:from>
    <xdr:to>
      <xdr:col>41</xdr:col>
      <xdr:colOff>390525</xdr:colOff>
      <xdr:row>56</xdr:row>
      <xdr:rowOff>133350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42</xdr:col>
      <xdr:colOff>285750</xdr:colOff>
      <xdr:row>40</xdr:row>
      <xdr:rowOff>57150</xdr:rowOff>
    </xdr:from>
    <xdr:to>
      <xdr:col>51</xdr:col>
      <xdr:colOff>28575</xdr:colOff>
      <xdr:row>56</xdr:row>
      <xdr:rowOff>142875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23</xdr:col>
      <xdr:colOff>552450</xdr:colOff>
      <xdr:row>78</xdr:row>
      <xdr:rowOff>28575</xdr:rowOff>
    </xdr:from>
    <xdr:to>
      <xdr:col>32</xdr:col>
      <xdr:colOff>295275</xdr:colOff>
      <xdr:row>94</xdr:row>
      <xdr:rowOff>114300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33</xdr:col>
      <xdr:colOff>47625</xdr:colOff>
      <xdr:row>78</xdr:row>
      <xdr:rowOff>38100</xdr:rowOff>
    </xdr:from>
    <xdr:to>
      <xdr:col>41</xdr:col>
      <xdr:colOff>400050</xdr:colOff>
      <xdr:row>94</xdr:row>
      <xdr:rowOff>123825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42</xdr:col>
      <xdr:colOff>295275</xdr:colOff>
      <xdr:row>78</xdr:row>
      <xdr:rowOff>47625</xdr:rowOff>
    </xdr:from>
    <xdr:to>
      <xdr:col>51</xdr:col>
      <xdr:colOff>38100</xdr:colOff>
      <xdr:row>94</xdr:row>
      <xdr:rowOff>133350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23</xdr:col>
      <xdr:colOff>542925</xdr:colOff>
      <xdr:row>116</xdr:row>
      <xdr:rowOff>38100</xdr:rowOff>
    </xdr:from>
    <xdr:to>
      <xdr:col>32</xdr:col>
      <xdr:colOff>285750</xdr:colOff>
      <xdr:row>132</xdr:row>
      <xdr:rowOff>123825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33</xdr:col>
      <xdr:colOff>85725</xdr:colOff>
      <xdr:row>116</xdr:row>
      <xdr:rowOff>38100</xdr:rowOff>
    </xdr:from>
    <xdr:to>
      <xdr:col>41</xdr:col>
      <xdr:colOff>438150</xdr:colOff>
      <xdr:row>132</xdr:row>
      <xdr:rowOff>123825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42</xdr:col>
      <xdr:colOff>295275</xdr:colOff>
      <xdr:row>116</xdr:row>
      <xdr:rowOff>57150</xdr:rowOff>
    </xdr:from>
    <xdr:to>
      <xdr:col>51</xdr:col>
      <xdr:colOff>38100</xdr:colOff>
      <xdr:row>132</xdr:row>
      <xdr:rowOff>142875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23</xdr:col>
      <xdr:colOff>552450</xdr:colOff>
      <xdr:row>154</xdr:row>
      <xdr:rowOff>47625</xdr:rowOff>
    </xdr:from>
    <xdr:to>
      <xdr:col>32</xdr:col>
      <xdr:colOff>295275</xdr:colOff>
      <xdr:row>170</xdr:row>
      <xdr:rowOff>133350</xdr:rowOff>
    </xdr:to>
    <xdr:graphicFrame macro="">
      <xdr:nvGraphicFramePr>
        <xdr:cNvPr id="23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33</xdr:col>
      <xdr:colOff>123825</xdr:colOff>
      <xdr:row>154</xdr:row>
      <xdr:rowOff>57150</xdr:rowOff>
    </xdr:from>
    <xdr:to>
      <xdr:col>41</xdr:col>
      <xdr:colOff>476250</xdr:colOff>
      <xdr:row>170</xdr:row>
      <xdr:rowOff>142875</xdr:rowOff>
    </xdr:to>
    <xdr:graphicFrame macro="">
      <xdr:nvGraphicFramePr>
        <xdr:cNvPr id="24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42</xdr:col>
      <xdr:colOff>352425</xdr:colOff>
      <xdr:row>154</xdr:row>
      <xdr:rowOff>66675</xdr:rowOff>
    </xdr:from>
    <xdr:to>
      <xdr:col>51</xdr:col>
      <xdr:colOff>95250</xdr:colOff>
      <xdr:row>170</xdr:row>
      <xdr:rowOff>152400</xdr:rowOff>
    </xdr:to>
    <xdr:graphicFrame macro="">
      <xdr:nvGraphicFramePr>
        <xdr:cNvPr id="25" name="Grá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</xdr:col>
      <xdr:colOff>352425</xdr:colOff>
      <xdr:row>192</xdr:row>
      <xdr:rowOff>38100</xdr:rowOff>
    </xdr:from>
    <xdr:to>
      <xdr:col>23</xdr:col>
      <xdr:colOff>47625</xdr:colOff>
      <xdr:row>208</xdr:row>
      <xdr:rowOff>104775</xdr:rowOff>
    </xdr:to>
    <xdr:graphicFrame macro="">
      <xdr:nvGraphicFramePr>
        <xdr:cNvPr id="26" name="Grá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23</xdr:col>
      <xdr:colOff>561975</xdr:colOff>
      <xdr:row>192</xdr:row>
      <xdr:rowOff>47625</xdr:rowOff>
    </xdr:from>
    <xdr:to>
      <xdr:col>32</xdr:col>
      <xdr:colOff>304800</xdr:colOff>
      <xdr:row>208</xdr:row>
      <xdr:rowOff>133350</xdr:rowOff>
    </xdr:to>
    <xdr:graphicFrame macro="">
      <xdr:nvGraphicFramePr>
        <xdr:cNvPr id="27" name="Gráfico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33</xdr:col>
      <xdr:colOff>190500</xdr:colOff>
      <xdr:row>192</xdr:row>
      <xdr:rowOff>57150</xdr:rowOff>
    </xdr:from>
    <xdr:to>
      <xdr:col>41</xdr:col>
      <xdr:colOff>542925</xdr:colOff>
      <xdr:row>208</xdr:row>
      <xdr:rowOff>142875</xdr:rowOff>
    </xdr:to>
    <xdr:graphicFrame macro="">
      <xdr:nvGraphicFramePr>
        <xdr:cNvPr id="28" name="Gráfico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42</xdr:col>
      <xdr:colOff>371475</xdr:colOff>
      <xdr:row>192</xdr:row>
      <xdr:rowOff>57150</xdr:rowOff>
    </xdr:from>
    <xdr:to>
      <xdr:col>51</xdr:col>
      <xdr:colOff>114300</xdr:colOff>
      <xdr:row>208</xdr:row>
      <xdr:rowOff>142875</xdr:rowOff>
    </xdr:to>
    <xdr:graphicFrame macro="">
      <xdr:nvGraphicFramePr>
        <xdr:cNvPr id="29" name="Gráfico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42</xdr:col>
      <xdr:colOff>409575</xdr:colOff>
      <xdr:row>252</xdr:row>
      <xdr:rowOff>52386</xdr:rowOff>
    </xdr:from>
    <xdr:to>
      <xdr:col>51</xdr:col>
      <xdr:colOff>209550</xdr:colOff>
      <xdr:row>268</xdr:row>
      <xdr:rowOff>123824</xdr:rowOff>
    </xdr:to>
    <xdr:graphicFrame macro="">
      <xdr:nvGraphicFramePr>
        <xdr:cNvPr id="30" name="Gráfico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14</xdr:col>
      <xdr:colOff>381000</xdr:colOff>
      <xdr:row>252</xdr:row>
      <xdr:rowOff>38100</xdr:rowOff>
    </xdr:from>
    <xdr:to>
      <xdr:col>23</xdr:col>
      <xdr:colOff>142875</xdr:colOff>
      <xdr:row>268</xdr:row>
      <xdr:rowOff>104775</xdr:rowOff>
    </xdr:to>
    <xdr:graphicFrame macro="">
      <xdr:nvGraphicFramePr>
        <xdr:cNvPr id="31" name="Gráfico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33</xdr:col>
      <xdr:colOff>219075</xdr:colOff>
      <xdr:row>252</xdr:row>
      <xdr:rowOff>38100</xdr:rowOff>
    </xdr:from>
    <xdr:to>
      <xdr:col>42</xdr:col>
      <xdr:colOff>19050</xdr:colOff>
      <xdr:row>268</xdr:row>
      <xdr:rowOff>109538</xdr:rowOff>
    </xdr:to>
    <xdr:graphicFrame macro="">
      <xdr:nvGraphicFramePr>
        <xdr:cNvPr id="32" name="Gráfico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23</xdr:col>
      <xdr:colOff>552450</xdr:colOff>
      <xdr:row>252</xdr:row>
      <xdr:rowOff>38100</xdr:rowOff>
    </xdr:from>
    <xdr:to>
      <xdr:col>32</xdr:col>
      <xdr:colOff>352425</xdr:colOff>
      <xdr:row>268</xdr:row>
      <xdr:rowOff>109538</xdr:rowOff>
    </xdr:to>
    <xdr:graphicFrame macro="">
      <xdr:nvGraphicFramePr>
        <xdr:cNvPr id="33" name="Gráfico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23</xdr:col>
      <xdr:colOff>568139</xdr:colOff>
      <xdr:row>269</xdr:row>
      <xdr:rowOff>122142</xdr:rowOff>
    </xdr:from>
    <xdr:to>
      <xdr:col>32</xdr:col>
      <xdr:colOff>390525</xdr:colOff>
      <xdr:row>286</xdr:row>
      <xdr:rowOff>19049</xdr:rowOff>
    </xdr:to>
    <xdr:graphicFrame macro="">
      <xdr:nvGraphicFramePr>
        <xdr:cNvPr id="34" name="Gráfico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33</xdr:col>
      <xdr:colOff>219075</xdr:colOff>
      <xdr:row>269</xdr:row>
      <xdr:rowOff>123825</xdr:rowOff>
    </xdr:from>
    <xdr:to>
      <xdr:col>42</xdr:col>
      <xdr:colOff>41461</xdr:colOff>
      <xdr:row>286</xdr:row>
      <xdr:rowOff>20732</xdr:rowOff>
    </xdr:to>
    <xdr:graphicFrame macro="">
      <xdr:nvGraphicFramePr>
        <xdr:cNvPr id="35" name="Gráfico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42</xdr:col>
      <xdr:colOff>419100</xdr:colOff>
      <xdr:row>269</xdr:row>
      <xdr:rowOff>142875</xdr:rowOff>
    </xdr:from>
    <xdr:to>
      <xdr:col>51</xdr:col>
      <xdr:colOff>241486</xdr:colOff>
      <xdr:row>286</xdr:row>
      <xdr:rowOff>39782</xdr:rowOff>
    </xdr:to>
    <xdr:graphicFrame macro="">
      <xdr:nvGraphicFramePr>
        <xdr:cNvPr id="36" name="Gráfico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23</xdr:col>
      <xdr:colOff>581025</xdr:colOff>
      <xdr:row>19</xdr:row>
      <xdr:rowOff>152400</xdr:rowOff>
    </xdr:from>
    <xdr:to>
      <xdr:col>32</xdr:col>
      <xdr:colOff>323850</xdr:colOff>
      <xdr:row>36</xdr:row>
      <xdr:rowOff>68357</xdr:rowOff>
    </xdr:to>
    <xdr:graphicFrame macro="">
      <xdr:nvGraphicFramePr>
        <xdr:cNvPr id="37" name="Gráfico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33</xdr:col>
      <xdr:colOff>95250</xdr:colOff>
      <xdr:row>19</xdr:row>
      <xdr:rowOff>161925</xdr:rowOff>
    </xdr:from>
    <xdr:to>
      <xdr:col>41</xdr:col>
      <xdr:colOff>447675</xdr:colOff>
      <xdr:row>36</xdr:row>
      <xdr:rowOff>77882</xdr:rowOff>
    </xdr:to>
    <xdr:graphicFrame macro="">
      <xdr:nvGraphicFramePr>
        <xdr:cNvPr id="38" name="Gráfico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42</xdr:col>
      <xdr:colOff>285750</xdr:colOff>
      <xdr:row>19</xdr:row>
      <xdr:rowOff>152400</xdr:rowOff>
    </xdr:from>
    <xdr:to>
      <xdr:col>51</xdr:col>
      <xdr:colOff>28575</xdr:colOff>
      <xdr:row>36</xdr:row>
      <xdr:rowOff>68357</xdr:rowOff>
    </xdr:to>
    <xdr:graphicFrame macro="">
      <xdr:nvGraphicFramePr>
        <xdr:cNvPr id="39" name="Gráfico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23</xdr:col>
      <xdr:colOff>581025</xdr:colOff>
      <xdr:row>58</xdr:row>
      <xdr:rowOff>66675</xdr:rowOff>
    </xdr:from>
    <xdr:to>
      <xdr:col>32</xdr:col>
      <xdr:colOff>323850</xdr:colOff>
      <xdr:row>74</xdr:row>
      <xdr:rowOff>173132</xdr:rowOff>
    </xdr:to>
    <xdr:graphicFrame macro="">
      <xdr:nvGraphicFramePr>
        <xdr:cNvPr id="40" name="Gráfico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33</xdr:col>
      <xdr:colOff>47625</xdr:colOff>
      <xdr:row>58</xdr:row>
      <xdr:rowOff>57150</xdr:rowOff>
    </xdr:from>
    <xdr:to>
      <xdr:col>41</xdr:col>
      <xdr:colOff>400050</xdr:colOff>
      <xdr:row>74</xdr:row>
      <xdr:rowOff>163607</xdr:rowOff>
    </xdr:to>
    <xdr:graphicFrame macro="">
      <xdr:nvGraphicFramePr>
        <xdr:cNvPr id="41" name="Gráfico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42</xdr:col>
      <xdr:colOff>285750</xdr:colOff>
      <xdr:row>58</xdr:row>
      <xdr:rowOff>66675</xdr:rowOff>
    </xdr:from>
    <xdr:to>
      <xdr:col>51</xdr:col>
      <xdr:colOff>28575</xdr:colOff>
      <xdr:row>74</xdr:row>
      <xdr:rowOff>173132</xdr:rowOff>
    </xdr:to>
    <xdr:graphicFrame macro="">
      <xdr:nvGraphicFramePr>
        <xdr:cNvPr id="42" name="Gráfico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23</xdr:col>
      <xdr:colOff>571500</xdr:colOff>
      <xdr:row>96</xdr:row>
      <xdr:rowOff>28575</xdr:rowOff>
    </xdr:from>
    <xdr:to>
      <xdr:col>32</xdr:col>
      <xdr:colOff>314325</xdr:colOff>
      <xdr:row>112</xdr:row>
      <xdr:rowOff>135032</xdr:rowOff>
    </xdr:to>
    <xdr:graphicFrame macro="">
      <xdr:nvGraphicFramePr>
        <xdr:cNvPr id="43" name="Gráfico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33</xdr:col>
      <xdr:colOff>38100</xdr:colOff>
      <xdr:row>96</xdr:row>
      <xdr:rowOff>28575</xdr:rowOff>
    </xdr:from>
    <xdr:to>
      <xdr:col>41</xdr:col>
      <xdr:colOff>390525</xdr:colOff>
      <xdr:row>112</xdr:row>
      <xdr:rowOff>135032</xdr:rowOff>
    </xdr:to>
    <xdr:graphicFrame macro="">
      <xdr:nvGraphicFramePr>
        <xdr:cNvPr id="44" name="Gráfico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42</xdr:col>
      <xdr:colOff>304800</xdr:colOff>
      <xdr:row>96</xdr:row>
      <xdr:rowOff>38100</xdr:rowOff>
    </xdr:from>
    <xdr:to>
      <xdr:col>51</xdr:col>
      <xdr:colOff>47625</xdr:colOff>
      <xdr:row>112</xdr:row>
      <xdr:rowOff>144557</xdr:rowOff>
    </xdr:to>
    <xdr:graphicFrame macro="">
      <xdr:nvGraphicFramePr>
        <xdr:cNvPr id="45" name="Gráfico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23</xdr:col>
      <xdr:colOff>552450</xdr:colOff>
      <xdr:row>134</xdr:row>
      <xdr:rowOff>38100</xdr:rowOff>
    </xdr:from>
    <xdr:to>
      <xdr:col>32</xdr:col>
      <xdr:colOff>295275</xdr:colOff>
      <xdr:row>150</xdr:row>
      <xdr:rowOff>144557</xdr:rowOff>
    </xdr:to>
    <xdr:graphicFrame macro="">
      <xdr:nvGraphicFramePr>
        <xdr:cNvPr id="46" name="Gráfico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33</xdr:col>
      <xdr:colOff>95250</xdr:colOff>
      <xdr:row>134</xdr:row>
      <xdr:rowOff>47625</xdr:rowOff>
    </xdr:from>
    <xdr:to>
      <xdr:col>41</xdr:col>
      <xdr:colOff>447675</xdr:colOff>
      <xdr:row>150</xdr:row>
      <xdr:rowOff>154082</xdr:rowOff>
    </xdr:to>
    <xdr:graphicFrame macro="">
      <xdr:nvGraphicFramePr>
        <xdr:cNvPr id="47" name="Gráfico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42</xdr:col>
      <xdr:colOff>323850</xdr:colOff>
      <xdr:row>134</xdr:row>
      <xdr:rowOff>76200</xdr:rowOff>
    </xdr:from>
    <xdr:to>
      <xdr:col>51</xdr:col>
      <xdr:colOff>66675</xdr:colOff>
      <xdr:row>150</xdr:row>
      <xdr:rowOff>182657</xdr:rowOff>
    </xdr:to>
    <xdr:graphicFrame macro="">
      <xdr:nvGraphicFramePr>
        <xdr:cNvPr id="48" name="Gráfico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23</xdr:col>
      <xdr:colOff>561975</xdr:colOff>
      <xdr:row>172</xdr:row>
      <xdr:rowOff>57150</xdr:rowOff>
    </xdr:from>
    <xdr:to>
      <xdr:col>32</xdr:col>
      <xdr:colOff>304800</xdr:colOff>
      <xdr:row>188</xdr:row>
      <xdr:rowOff>163607</xdr:rowOff>
    </xdr:to>
    <xdr:graphicFrame macro="">
      <xdr:nvGraphicFramePr>
        <xdr:cNvPr id="49" name="Gráfico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33</xdr:col>
      <xdr:colOff>123825</xdr:colOff>
      <xdr:row>172</xdr:row>
      <xdr:rowOff>66675</xdr:rowOff>
    </xdr:from>
    <xdr:to>
      <xdr:col>41</xdr:col>
      <xdr:colOff>476250</xdr:colOff>
      <xdr:row>188</xdr:row>
      <xdr:rowOff>173132</xdr:rowOff>
    </xdr:to>
    <xdr:graphicFrame macro="">
      <xdr:nvGraphicFramePr>
        <xdr:cNvPr id="50" name="Gráfico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42</xdr:col>
      <xdr:colOff>371475</xdr:colOff>
      <xdr:row>172</xdr:row>
      <xdr:rowOff>66675</xdr:rowOff>
    </xdr:from>
    <xdr:to>
      <xdr:col>51</xdr:col>
      <xdr:colOff>114300</xdr:colOff>
      <xdr:row>188</xdr:row>
      <xdr:rowOff>173132</xdr:rowOff>
    </xdr:to>
    <xdr:graphicFrame macro="">
      <xdr:nvGraphicFramePr>
        <xdr:cNvPr id="51" name="Gráfico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23</xdr:col>
      <xdr:colOff>561975</xdr:colOff>
      <xdr:row>210</xdr:row>
      <xdr:rowOff>47625</xdr:rowOff>
    </xdr:from>
    <xdr:to>
      <xdr:col>32</xdr:col>
      <xdr:colOff>304800</xdr:colOff>
      <xdr:row>226</xdr:row>
      <xdr:rowOff>154082</xdr:rowOff>
    </xdr:to>
    <xdr:graphicFrame macro="">
      <xdr:nvGraphicFramePr>
        <xdr:cNvPr id="52" name="Gráfico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33</xdr:col>
      <xdr:colOff>200025</xdr:colOff>
      <xdr:row>210</xdr:row>
      <xdr:rowOff>47625</xdr:rowOff>
    </xdr:from>
    <xdr:to>
      <xdr:col>41</xdr:col>
      <xdr:colOff>552450</xdr:colOff>
      <xdr:row>226</xdr:row>
      <xdr:rowOff>154082</xdr:rowOff>
    </xdr:to>
    <xdr:graphicFrame macro="">
      <xdr:nvGraphicFramePr>
        <xdr:cNvPr id="53" name="Gráfico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42</xdr:col>
      <xdr:colOff>371475</xdr:colOff>
      <xdr:row>210</xdr:row>
      <xdr:rowOff>57150</xdr:rowOff>
    </xdr:from>
    <xdr:to>
      <xdr:col>51</xdr:col>
      <xdr:colOff>114300</xdr:colOff>
      <xdr:row>226</xdr:row>
      <xdr:rowOff>163607</xdr:rowOff>
    </xdr:to>
    <xdr:graphicFrame macro="">
      <xdr:nvGraphicFramePr>
        <xdr:cNvPr id="54" name="Gráfico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9</xdr:col>
      <xdr:colOff>238125</xdr:colOff>
      <xdr:row>290</xdr:row>
      <xdr:rowOff>57150</xdr:rowOff>
    </xdr:from>
    <xdr:to>
      <xdr:col>17</xdr:col>
      <xdr:colOff>342900</xdr:colOff>
      <xdr:row>306</xdr:row>
      <xdr:rowOff>152400</xdr:rowOff>
    </xdr:to>
    <xdr:grpSp>
      <xdr:nvGrpSpPr>
        <xdr:cNvPr id="55" name="Grupo 54"/>
        <xdr:cNvGrpSpPr/>
      </xdr:nvGrpSpPr>
      <xdr:grpSpPr>
        <a:xfrm>
          <a:off x="6076950" y="55540275"/>
          <a:ext cx="5314950" cy="3143250"/>
          <a:chOff x="6010275" y="55530750"/>
          <a:chExt cx="5314950" cy="3143250"/>
        </a:xfrm>
      </xdr:grpSpPr>
      <xdr:graphicFrame macro="">
        <xdr:nvGraphicFramePr>
          <xdr:cNvPr id="56" name="Gráfico 55"/>
          <xdr:cNvGraphicFramePr>
            <a:graphicFrameLocks/>
          </xdr:cNvGraphicFramePr>
        </xdr:nvGraphicFramePr>
        <xdr:xfrm>
          <a:off x="6010275" y="55530750"/>
          <a:ext cx="5314950" cy="3143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4"/>
          </a:graphicData>
        </a:graphic>
      </xdr:graphicFrame>
      <xdr:grpSp>
        <xdr:nvGrpSpPr>
          <xdr:cNvPr id="57" name="Grupo 56"/>
          <xdr:cNvGrpSpPr/>
        </xdr:nvGrpSpPr>
        <xdr:grpSpPr>
          <a:xfrm>
            <a:off x="7267575" y="58207275"/>
            <a:ext cx="3723029" cy="318427"/>
            <a:chOff x="7267575" y="58207275"/>
            <a:chExt cx="3723029" cy="318427"/>
          </a:xfrm>
        </xdr:grpSpPr>
        <xdr:sp macro="" textlink="">
          <xdr:nvSpPr>
            <xdr:cNvPr id="64" name="CaixaDeTexto 63"/>
            <xdr:cNvSpPr txBox="1"/>
          </xdr:nvSpPr>
          <xdr:spPr>
            <a:xfrm>
              <a:off x="8571157" y="58244186"/>
              <a:ext cx="490147" cy="2762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>
                  <a:ln>
                    <a:noFill/>
                  </a:ln>
                </a:rPr>
                <a:t>2009</a:t>
              </a:r>
            </a:p>
          </xdr:txBody>
        </xdr:sp>
        <xdr:sp macro="" textlink="">
          <xdr:nvSpPr>
            <xdr:cNvPr id="65" name="CaixaDeTexto 64"/>
            <xdr:cNvSpPr txBox="1"/>
          </xdr:nvSpPr>
          <xdr:spPr>
            <a:xfrm>
              <a:off x="7267575" y="58207276"/>
              <a:ext cx="490147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>
                  <a:ln>
                    <a:noFill/>
                  </a:ln>
                </a:rPr>
                <a:t>2007</a:t>
              </a:r>
            </a:p>
          </xdr:txBody>
        </xdr:sp>
        <xdr:sp macro="" textlink="">
          <xdr:nvSpPr>
            <xdr:cNvPr id="66" name="CaixaDeTexto 65"/>
            <xdr:cNvSpPr txBox="1"/>
          </xdr:nvSpPr>
          <xdr:spPr>
            <a:xfrm>
              <a:off x="7924580" y="58207275"/>
              <a:ext cx="490147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>
                  <a:ln>
                    <a:noFill/>
                  </a:ln>
                </a:rPr>
                <a:t>2008</a:t>
              </a:r>
            </a:p>
          </xdr:txBody>
        </xdr:sp>
        <xdr:sp macro="" textlink="">
          <xdr:nvSpPr>
            <xdr:cNvPr id="67" name="CaixaDeTexto 66"/>
            <xdr:cNvSpPr txBox="1"/>
          </xdr:nvSpPr>
          <xdr:spPr>
            <a:xfrm>
              <a:off x="9207304" y="58244186"/>
              <a:ext cx="490147" cy="2762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>
                  <a:ln>
                    <a:noFill/>
                  </a:ln>
                </a:rPr>
                <a:t>2010</a:t>
              </a:r>
            </a:p>
          </xdr:txBody>
        </xdr:sp>
        <xdr:sp macro="" textlink="">
          <xdr:nvSpPr>
            <xdr:cNvPr id="68" name="CaixaDeTexto 67"/>
            <xdr:cNvSpPr txBox="1"/>
          </xdr:nvSpPr>
          <xdr:spPr>
            <a:xfrm>
              <a:off x="9864309" y="58244186"/>
              <a:ext cx="490147" cy="2762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>
                  <a:ln>
                    <a:noFill/>
                  </a:ln>
                </a:rPr>
                <a:t>2011</a:t>
              </a:r>
            </a:p>
          </xdr:txBody>
        </xdr:sp>
        <xdr:sp macro="" textlink="">
          <xdr:nvSpPr>
            <xdr:cNvPr id="69" name="CaixaDeTexto 68"/>
            <xdr:cNvSpPr txBox="1"/>
          </xdr:nvSpPr>
          <xdr:spPr>
            <a:xfrm>
              <a:off x="10500457" y="58244186"/>
              <a:ext cx="490147" cy="2762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>
                  <a:ln>
                    <a:noFill/>
                  </a:ln>
                </a:rPr>
                <a:t>2012</a:t>
              </a:r>
            </a:p>
          </xdr:txBody>
        </xdr:sp>
      </xdr:grpSp>
      <xdr:grpSp>
        <xdr:nvGrpSpPr>
          <xdr:cNvPr id="58" name="Grupo 57"/>
          <xdr:cNvGrpSpPr/>
        </xdr:nvGrpSpPr>
        <xdr:grpSpPr>
          <a:xfrm>
            <a:off x="7924800" y="56207025"/>
            <a:ext cx="3061897" cy="318426"/>
            <a:chOff x="7924800" y="56207025"/>
            <a:chExt cx="3061897" cy="318426"/>
          </a:xfrm>
        </xdr:grpSpPr>
        <xdr:sp macro="" textlink="">
          <xdr:nvSpPr>
            <xdr:cNvPr id="59" name="CaixaDeTexto 58"/>
            <xdr:cNvSpPr txBox="1"/>
          </xdr:nvSpPr>
          <xdr:spPr>
            <a:xfrm>
              <a:off x="7924800" y="56207025"/>
              <a:ext cx="490147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800" b="1">
                  <a:ln>
                    <a:noFill/>
                  </a:ln>
                  <a:solidFill>
                    <a:srgbClr val="00B050"/>
                  </a:solidFill>
                </a:rPr>
                <a:t>-5,40%</a:t>
              </a:r>
            </a:p>
          </xdr:txBody>
        </xdr:sp>
        <xdr:sp macro="" textlink="">
          <xdr:nvSpPr>
            <xdr:cNvPr id="60" name="CaixaDeTexto 59"/>
            <xdr:cNvSpPr txBox="1"/>
          </xdr:nvSpPr>
          <xdr:spPr>
            <a:xfrm>
              <a:off x="8553450" y="56207025"/>
              <a:ext cx="490147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800" b="1">
                  <a:ln>
                    <a:noFill/>
                  </a:ln>
                  <a:solidFill>
                    <a:srgbClr val="00B050"/>
                  </a:solidFill>
                </a:rPr>
                <a:t>-3,10%</a:t>
              </a:r>
            </a:p>
          </xdr:txBody>
        </xdr:sp>
        <xdr:sp macro="" textlink="">
          <xdr:nvSpPr>
            <xdr:cNvPr id="61" name="CaixaDeTexto 60"/>
            <xdr:cNvSpPr txBox="1"/>
          </xdr:nvSpPr>
          <xdr:spPr>
            <a:xfrm>
              <a:off x="9191625" y="56207025"/>
              <a:ext cx="490147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800" b="1">
                  <a:ln>
                    <a:noFill/>
                  </a:ln>
                  <a:solidFill>
                    <a:srgbClr val="FF0000"/>
                  </a:solidFill>
                </a:rPr>
                <a:t>+3,10%</a:t>
              </a:r>
            </a:p>
          </xdr:txBody>
        </xdr:sp>
        <xdr:sp macro="" textlink="">
          <xdr:nvSpPr>
            <xdr:cNvPr id="62" name="CaixaDeTexto 61"/>
            <xdr:cNvSpPr txBox="1"/>
          </xdr:nvSpPr>
          <xdr:spPr>
            <a:xfrm>
              <a:off x="9829800" y="5620702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800" b="1">
                  <a:ln>
                    <a:noFill/>
                  </a:ln>
                  <a:solidFill>
                    <a:srgbClr val="00B050"/>
                  </a:solidFill>
                </a:rPr>
                <a:t>-13,44%</a:t>
              </a:r>
            </a:p>
          </xdr:txBody>
        </xdr:sp>
        <xdr:sp macro="" textlink="">
          <xdr:nvSpPr>
            <xdr:cNvPr id="63" name="CaixaDeTexto 62"/>
            <xdr:cNvSpPr txBox="1"/>
          </xdr:nvSpPr>
          <xdr:spPr>
            <a:xfrm>
              <a:off x="10496550" y="56207025"/>
              <a:ext cx="490147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800" b="1">
                  <a:ln>
                    <a:noFill/>
                  </a:ln>
                  <a:solidFill>
                    <a:srgbClr val="FF0000"/>
                  </a:solidFill>
                </a:rPr>
                <a:t>+2,78%</a:t>
              </a:r>
            </a:p>
          </xdr:txBody>
        </xdr:sp>
      </xdr:grpSp>
    </xdr:grpSp>
    <xdr:clientData/>
  </xdr:twoCellAnchor>
  <xdr:twoCellAnchor>
    <xdr:from>
      <xdr:col>1</xdr:col>
      <xdr:colOff>34163</xdr:colOff>
      <xdr:row>310</xdr:row>
      <xdr:rowOff>104775</xdr:rowOff>
    </xdr:from>
    <xdr:to>
      <xdr:col>21</xdr:col>
      <xdr:colOff>338278</xdr:colOff>
      <xdr:row>327</xdr:row>
      <xdr:rowOff>28575</xdr:rowOff>
    </xdr:to>
    <xdr:grpSp>
      <xdr:nvGrpSpPr>
        <xdr:cNvPr id="70" name="Grupo 69"/>
        <xdr:cNvGrpSpPr/>
      </xdr:nvGrpSpPr>
      <xdr:grpSpPr>
        <a:xfrm>
          <a:off x="862838" y="59397900"/>
          <a:ext cx="12962840" cy="3162300"/>
          <a:chOff x="853313" y="59140725"/>
          <a:chExt cx="12896165" cy="3162300"/>
        </a:xfrm>
      </xdr:grpSpPr>
      <xdr:grpSp>
        <xdr:nvGrpSpPr>
          <xdr:cNvPr id="71" name="Grupo 70"/>
          <xdr:cNvGrpSpPr/>
        </xdr:nvGrpSpPr>
        <xdr:grpSpPr>
          <a:xfrm>
            <a:off x="853313" y="59140725"/>
            <a:ext cx="12896165" cy="3162300"/>
            <a:chOff x="853313" y="59140725"/>
            <a:chExt cx="12896165" cy="3162300"/>
          </a:xfrm>
        </xdr:grpSpPr>
        <xdr:graphicFrame macro="">
          <xdr:nvGraphicFramePr>
            <xdr:cNvPr id="90" name="Gráfico 89"/>
            <xdr:cNvGraphicFramePr>
              <a:graphicFrameLocks/>
            </xdr:cNvGraphicFramePr>
          </xdr:nvGraphicFramePr>
          <xdr:xfrm>
            <a:off x="853313" y="59140725"/>
            <a:ext cx="12896165" cy="31623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5"/>
            </a:graphicData>
          </a:graphic>
        </xdr:graphicFrame>
        <xdr:grpSp>
          <xdr:nvGrpSpPr>
            <xdr:cNvPr id="91" name="Grupo 90"/>
            <xdr:cNvGrpSpPr/>
          </xdr:nvGrpSpPr>
          <xdr:grpSpPr>
            <a:xfrm>
              <a:off x="2074033" y="61523164"/>
              <a:ext cx="11481946" cy="646511"/>
              <a:chOff x="571500" y="32767189"/>
              <a:chExt cx="10487025" cy="646511"/>
            </a:xfrm>
          </xdr:grpSpPr>
          <xdr:sp macro="" textlink="">
            <xdr:nvSpPr>
              <xdr:cNvPr id="92" name="CaixaDeTexto 91"/>
              <xdr:cNvSpPr txBox="1"/>
            </xdr:nvSpPr>
            <xdr:spPr>
              <a:xfrm>
                <a:off x="8258175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2008</a:t>
                </a:r>
              </a:p>
            </xdr:txBody>
          </xdr:sp>
          <xdr:sp macro="" textlink="">
            <xdr:nvSpPr>
              <xdr:cNvPr id="93" name="CaixaDeTexto 92"/>
              <xdr:cNvSpPr txBox="1"/>
            </xdr:nvSpPr>
            <xdr:spPr>
              <a:xfrm>
                <a:off x="7667625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2007</a:t>
                </a:r>
              </a:p>
            </xdr:txBody>
          </xdr:sp>
          <xdr:sp macro="" textlink="">
            <xdr:nvSpPr>
              <xdr:cNvPr id="94" name="CaixaDeTexto 93"/>
              <xdr:cNvSpPr txBox="1"/>
            </xdr:nvSpPr>
            <xdr:spPr>
              <a:xfrm>
                <a:off x="883920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2009</a:t>
                </a:r>
              </a:p>
            </xdr:txBody>
          </xdr:sp>
          <xdr:sp macro="" textlink="">
            <xdr:nvSpPr>
              <xdr:cNvPr id="95" name="CaixaDeTexto 94"/>
              <xdr:cNvSpPr txBox="1"/>
            </xdr:nvSpPr>
            <xdr:spPr>
              <a:xfrm>
                <a:off x="942975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2010</a:t>
                </a:r>
              </a:p>
            </xdr:txBody>
          </xdr:sp>
          <xdr:sp macro="" textlink="">
            <xdr:nvSpPr>
              <xdr:cNvPr id="96" name="CaixaDeTexto 95"/>
              <xdr:cNvSpPr txBox="1"/>
            </xdr:nvSpPr>
            <xdr:spPr>
              <a:xfrm>
                <a:off x="647700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2011</a:t>
                </a:r>
              </a:p>
            </xdr:txBody>
          </xdr:sp>
          <xdr:sp macro="" textlink="">
            <xdr:nvSpPr>
              <xdr:cNvPr id="97" name="CaixaDeTexto 96"/>
              <xdr:cNvSpPr txBox="1"/>
            </xdr:nvSpPr>
            <xdr:spPr>
              <a:xfrm>
                <a:off x="1002030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2011</a:t>
                </a:r>
              </a:p>
            </xdr:txBody>
          </xdr:sp>
          <xdr:sp macro="" textlink="">
            <xdr:nvSpPr>
              <xdr:cNvPr id="98" name="CaixaDeTexto 97"/>
              <xdr:cNvSpPr txBox="1"/>
            </xdr:nvSpPr>
            <xdr:spPr>
              <a:xfrm>
                <a:off x="706755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2012</a:t>
                </a:r>
              </a:p>
            </xdr:txBody>
          </xdr:sp>
          <xdr:sp macro="" textlink="">
            <xdr:nvSpPr>
              <xdr:cNvPr id="99" name="CaixaDeTexto 98"/>
              <xdr:cNvSpPr txBox="1"/>
            </xdr:nvSpPr>
            <xdr:spPr>
              <a:xfrm>
                <a:off x="1061085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2012</a:t>
                </a:r>
              </a:p>
            </xdr:txBody>
          </xdr:sp>
          <xdr:sp macro="" textlink="">
            <xdr:nvSpPr>
              <xdr:cNvPr id="100" name="CaixaDeTexto 99"/>
              <xdr:cNvSpPr txBox="1"/>
            </xdr:nvSpPr>
            <xdr:spPr>
              <a:xfrm>
                <a:off x="470535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2008</a:t>
                </a:r>
              </a:p>
            </xdr:txBody>
          </xdr:sp>
          <xdr:sp macro="" textlink="">
            <xdr:nvSpPr>
              <xdr:cNvPr id="101" name="CaixaDeTexto 100"/>
              <xdr:cNvSpPr txBox="1"/>
            </xdr:nvSpPr>
            <xdr:spPr>
              <a:xfrm>
                <a:off x="411480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2007</a:t>
                </a:r>
              </a:p>
            </xdr:txBody>
          </xdr:sp>
          <xdr:sp macro="" textlink="">
            <xdr:nvSpPr>
              <xdr:cNvPr id="102" name="CaixaDeTexto 101"/>
              <xdr:cNvSpPr txBox="1"/>
            </xdr:nvSpPr>
            <xdr:spPr>
              <a:xfrm>
                <a:off x="1762125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2009</a:t>
                </a:r>
              </a:p>
            </xdr:txBody>
          </xdr:sp>
          <xdr:sp macro="" textlink="">
            <xdr:nvSpPr>
              <xdr:cNvPr id="103" name="CaixaDeTexto 102"/>
              <xdr:cNvSpPr txBox="1"/>
            </xdr:nvSpPr>
            <xdr:spPr>
              <a:xfrm>
                <a:off x="529590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2009</a:t>
                </a:r>
              </a:p>
            </xdr:txBody>
          </xdr:sp>
          <xdr:sp macro="" textlink="">
            <xdr:nvSpPr>
              <xdr:cNvPr id="104" name="CaixaDeTexto 103"/>
              <xdr:cNvSpPr txBox="1"/>
            </xdr:nvSpPr>
            <xdr:spPr>
              <a:xfrm>
                <a:off x="588645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2010</a:t>
                </a:r>
              </a:p>
            </xdr:txBody>
          </xdr:sp>
          <xdr:sp macro="" textlink="">
            <xdr:nvSpPr>
              <xdr:cNvPr id="105" name="CaixaDeTexto 104"/>
              <xdr:cNvSpPr txBox="1"/>
            </xdr:nvSpPr>
            <xdr:spPr>
              <a:xfrm>
                <a:off x="571500" y="32767190"/>
                <a:ext cx="447675" cy="31842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2007</a:t>
                </a:r>
              </a:p>
            </xdr:txBody>
          </xdr:sp>
          <xdr:sp macro="" textlink="">
            <xdr:nvSpPr>
              <xdr:cNvPr id="106" name="CaixaDeTexto 105"/>
              <xdr:cNvSpPr txBox="1"/>
            </xdr:nvSpPr>
            <xdr:spPr>
              <a:xfrm>
                <a:off x="1171575" y="32767189"/>
                <a:ext cx="447675" cy="31842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2008</a:t>
                </a:r>
              </a:p>
            </xdr:txBody>
          </xdr:sp>
          <xdr:sp macro="" textlink="">
            <xdr:nvSpPr>
              <xdr:cNvPr id="107" name="CaixaDeTexto 106"/>
              <xdr:cNvSpPr txBox="1"/>
            </xdr:nvSpPr>
            <xdr:spPr>
              <a:xfrm>
                <a:off x="234315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2010</a:t>
                </a:r>
              </a:p>
            </xdr:txBody>
          </xdr:sp>
          <xdr:sp macro="" textlink="">
            <xdr:nvSpPr>
              <xdr:cNvPr id="108" name="CaixaDeTexto 107"/>
              <xdr:cNvSpPr txBox="1"/>
            </xdr:nvSpPr>
            <xdr:spPr>
              <a:xfrm>
                <a:off x="2943225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2011</a:t>
                </a:r>
              </a:p>
            </xdr:txBody>
          </xdr:sp>
          <xdr:sp macro="" textlink="">
            <xdr:nvSpPr>
              <xdr:cNvPr id="109" name="CaixaDeTexto 108"/>
              <xdr:cNvSpPr txBox="1"/>
            </xdr:nvSpPr>
            <xdr:spPr>
              <a:xfrm>
                <a:off x="3524250" y="32804100"/>
                <a:ext cx="447675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2012</a:t>
                </a:r>
              </a:p>
            </xdr:txBody>
          </xdr:sp>
          <xdr:sp macro="" textlink="">
            <xdr:nvSpPr>
              <xdr:cNvPr id="110" name="CaixaDeTexto 109"/>
              <xdr:cNvSpPr txBox="1"/>
            </xdr:nvSpPr>
            <xdr:spPr>
              <a:xfrm>
                <a:off x="1447799" y="33137475"/>
                <a:ext cx="1647826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Módulo 1 - Centro de Reuniões</a:t>
                </a:r>
              </a:p>
            </xdr:txBody>
          </xdr:sp>
          <xdr:sp macro="" textlink="">
            <xdr:nvSpPr>
              <xdr:cNvPr id="111" name="CaixaDeTexto 110"/>
              <xdr:cNvSpPr txBox="1"/>
            </xdr:nvSpPr>
            <xdr:spPr>
              <a:xfrm>
                <a:off x="4933949" y="33127950"/>
                <a:ext cx="1762126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Módulo 2 - Centro de Espetáculos</a:t>
                </a:r>
              </a:p>
            </xdr:txBody>
          </xdr:sp>
          <xdr:sp macro="" textlink="">
            <xdr:nvSpPr>
              <xdr:cNvPr id="112" name="CaixaDeTexto 111"/>
              <xdr:cNvSpPr txBox="1"/>
            </xdr:nvSpPr>
            <xdr:spPr>
              <a:xfrm>
                <a:off x="8477249" y="33137475"/>
                <a:ext cx="1752601" cy="2762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pt-PT" sz="900">
                    <a:ln>
                      <a:noFill/>
                    </a:ln>
                  </a:rPr>
                  <a:t>Módulo 3 - Centro de Exposições</a:t>
                </a:r>
              </a:p>
            </xdr:txBody>
          </xdr:sp>
        </xdr:grpSp>
      </xdr:grpSp>
      <xdr:grpSp>
        <xdr:nvGrpSpPr>
          <xdr:cNvPr id="72" name="Grupo 71"/>
          <xdr:cNvGrpSpPr/>
        </xdr:nvGrpSpPr>
        <xdr:grpSpPr>
          <a:xfrm>
            <a:off x="2714624" y="59959875"/>
            <a:ext cx="3129789" cy="680376"/>
            <a:chOff x="2714624" y="59959875"/>
            <a:chExt cx="3129789" cy="680376"/>
          </a:xfrm>
        </xdr:grpSpPr>
        <xdr:sp macro="" textlink="">
          <xdr:nvSpPr>
            <xdr:cNvPr id="85" name="CaixaDeTexto 84"/>
            <xdr:cNvSpPr txBox="1"/>
          </xdr:nvSpPr>
          <xdr:spPr>
            <a:xfrm>
              <a:off x="2714624" y="5995987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00B050"/>
                  </a:solidFill>
                </a:rPr>
                <a:t>10,47%</a:t>
              </a:r>
            </a:p>
          </xdr:txBody>
        </xdr:sp>
        <xdr:sp macro="" textlink="">
          <xdr:nvSpPr>
            <xdr:cNvPr id="86" name="CaixaDeTexto 85"/>
            <xdr:cNvSpPr txBox="1"/>
          </xdr:nvSpPr>
          <xdr:spPr>
            <a:xfrm>
              <a:off x="3362325" y="6005512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00B050"/>
                  </a:solidFill>
                </a:rPr>
                <a:t>7,15%</a:t>
              </a:r>
            </a:p>
          </xdr:txBody>
        </xdr:sp>
        <xdr:sp macro="" textlink="">
          <xdr:nvSpPr>
            <xdr:cNvPr id="87" name="CaixaDeTexto 86"/>
            <xdr:cNvSpPr txBox="1"/>
          </xdr:nvSpPr>
          <xdr:spPr>
            <a:xfrm>
              <a:off x="4015613" y="6007417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00B050"/>
                  </a:solidFill>
                </a:rPr>
                <a:t>1,94%</a:t>
              </a:r>
            </a:p>
          </xdr:txBody>
        </xdr:sp>
        <xdr:sp macro="" textlink="">
          <xdr:nvSpPr>
            <xdr:cNvPr id="88" name="CaixaDeTexto 87"/>
            <xdr:cNvSpPr txBox="1"/>
          </xdr:nvSpPr>
          <xdr:spPr>
            <a:xfrm>
              <a:off x="4653788" y="6022657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00B050"/>
                  </a:solidFill>
                </a:rPr>
                <a:t>12,27%</a:t>
              </a:r>
            </a:p>
          </xdr:txBody>
        </xdr:sp>
        <xdr:sp macro="" textlink="">
          <xdr:nvSpPr>
            <xdr:cNvPr id="89" name="CaixaDeTexto 88"/>
            <xdr:cNvSpPr txBox="1"/>
          </xdr:nvSpPr>
          <xdr:spPr>
            <a:xfrm>
              <a:off x="5301488" y="6032182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00B050"/>
                  </a:solidFill>
                </a:rPr>
                <a:t>9,00%</a:t>
              </a:r>
            </a:p>
          </xdr:txBody>
        </xdr:sp>
      </xdr:grpSp>
      <xdr:grpSp>
        <xdr:nvGrpSpPr>
          <xdr:cNvPr id="73" name="Grupo 72"/>
          <xdr:cNvGrpSpPr/>
        </xdr:nvGrpSpPr>
        <xdr:grpSpPr>
          <a:xfrm>
            <a:off x="6581775" y="60493275"/>
            <a:ext cx="3129788" cy="527976"/>
            <a:chOff x="6581775" y="60493275"/>
            <a:chExt cx="3129788" cy="527976"/>
          </a:xfrm>
        </xdr:grpSpPr>
        <xdr:sp macro="" textlink="">
          <xdr:nvSpPr>
            <xdr:cNvPr id="80" name="CaixaDeTexto 79"/>
            <xdr:cNvSpPr txBox="1"/>
          </xdr:nvSpPr>
          <xdr:spPr>
            <a:xfrm>
              <a:off x="6581775" y="6049327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00B050"/>
                  </a:solidFill>
                </a:rPr>
                <a:t>15,59%</a:t>
              </a:r>
            </a:p>
          </xdr:txBody>
        </xdr:sp>
        <xdr:sp macro="" textlink="">
          <xdr:nvSpPr>
            <xdr:cNvPr id="81" name="CaixaDeTexto 80"/>
            <xdr:cNvSpPr txBox="1"/>
          </xdr:nvSpPr>
          <xdr:spPr>
            <a:xfrm>
              <a:off x="7235063" y="6053137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00B050"/>
                  </a:solidFill>
                </a:rPr>
                <a:t>6,20%</a:t>
              </a:r>
            </a:p>
          </xdr:txBody>
        </xdr:sp>
        <xdr:sp macro="" textlink="">
          <xdr:nvSpPr>
            <xdr:cNvPr id="82" name="CaixaDeTexto 81"/>
            <xdr:cNvSpPr txBox="1"/>
          </xdr:nvSpPr>
          <xdr:spPr>
            <a:xfrm>
              <a:off x="7873238" y="6053137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FF0000"/>
                  </a:solidFill>
                </a:rPr>
                <a:t>0,87%</a:t>
              </a:r>
            </a:p>
          </xdr:txBody>
        </xdr:sp>
        <xdr:sp macro="" textlink="">
          <xdr:nvSpPr>
            <xdr:cNvPr id="83" name="CaixaDeTexto 82"/>
            <xdr:cNvSpPr txBox="1"/>
          </xdr:nvSpPr>
          <xdr:spPr>
            <a:xfrm>
              <a:off x="8511413" y="6060757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00B050"/>
                  </a:solidFill>
                </a:rPr>
                <a:t>10,29%</a:t>
              </a:r>
            </a:p>
          </xdr:txBody>
        </xdr:sp>
        <xdr:sp macro="" textlink="">
          <xdr:nvSpPr>
            <xdr:cNvPr id="84" name="CaixaDeTexto 83"/>
            <xdr:cNvSpPr txBox="1"/>
          </xdr:nvSpPr>
          <xdr:spPr>
            <a:xfrm>
              <a:off x="9168638" y="6070282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00B050"/>
                  </a:solidFill>
                </a:rPr>
                <a:t>13,67%</a:t>
              </a:r>
            </a:p>
          </xdr:txBody>
        </xdr:sp>
      </xdr:grpSp>
      <xdr:grpSp>
        <xdr:nvGrpSpPr>
          <xdr:cNvPr id="74" name="Grupo 73"/>
          <xdr:cNvGrpSpPr/>
        </xdr:nvGrpSpPr>
        <xdr:grpSpPr>
          <a:xfrm>
            <a:off x="10444988" y="59350275"/>
            <a:ext cx="3124200" cy="632751"/>
            <a:chOff x="10444988" y="59350275"/>
            <a:chExt cx="3124200" cy="632751"/>
          </a:xfrm>
        </xdr:grpSpPr>
        <xdr:sp macro="" textlink="">
          <xdr:nvSpPr>
            <xdr:cNvPr id="75" name="CaixaDeTexto 74"/>
            <xdr:cNvSpPr txBox="1"/>
          </xdr:nvSpPr>
          <xdr:spPr>
            <a:xfrm>
              <a:off x="10444988" y="59512200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FF0000"/>
                  </a:solidFill>
                </a:rPr>
                <a:t>4,96%</a:t>
              </a:r>
            </a:p>
          </xdr:txBody>
        </xdr:sp>
        <xdr:sp macro="" textlink="">
          <xdr:nvSpPr>
            <xdr:cNvPr id="76" name="CaixaDeTexto 75"/>
            <xdr:cNvSpPr txBox="1"/>
          </xdr:nvSpPr>
          <xdr:spPr>
            <a:xfrm>
              <a:off x="11092688" y="59493150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FF0000"/>
                  </a:solidFill>
                </a:rPr>
                <a:t>1,40%</a:t>
              </a:r>
            </a:p>
          </xdr:txBody>
        </xdr:sp>
        <xdr:sp macro="" textlink="">
          <xdr:nvSpPr>
            <xdr:cNvPr id="77" name="CaixaDeTexto 76"/>
            <xdr:cNvSpPr txBox="1"/>
          </xdr:nvSpPr>
          <xdr:spPr>
            <a:xfrm>
              <a:off x="11740388" y="59350275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FF0000"/>
                  </a:solidFill>
                </a:rPr>
                <a:t>7,56%</a:t>
              </a:r>
            </a:p>
          </xdr:txBody>
        </xdr:sp>
        <xdr:sp macro="" textlink="">
          <xdr:nvSpPr>
            <xdr:cNvPr id="78" name="CaixaDeTexto 77"/>
            <xdr:cNvSpPr txBox="1"/>
          </xdr:nvSpPr>
          <xdr:spPr>
            <a:xfrm>
              <a:off x="12378563" y="59664600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00B050"/>
                  </a:solidFill>
                </a:rPr>
                <a:t>15,44%</a:t>
              </a:r>
            </a:p>
          </xdr:txBody>
        </xdr:sp>
        <xdr:sp macro="" textlink="">
          <xdr:nvSpPr>
            <xdr:cNvPr id="79" name="CaixaDeTexto 78"/>
            <xdr:cNvSpPr txBox="1"/>
          </xdr:nvSpPr>
          <xdr:spPr>
            <a:xfrm>
              <a:off x="13026263" y="59359800"/>
              <a:ext cx="542925" cy="3184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pt-PT" sz="900" b="1">
                  <a:ln>
                    <a:noFill/>
                  </a:ln>
                  <a:solidFill>
                    <a:srgbClr val="FF0000"/>
                  </a:solidFill>
                </a:rPr>
                <a:t>17,50%</a:t>
              </a:r>
            </a:p>
          </xdr:txBody>
        </xdr:sp>
      </xdr:grpSp>
    </xdr:grpSp>
    <xdr:clientData/>
  </xdr:twoCellAnchor>
  <xdr:twoCellAnchor>
    <xdr:from>
      <xdr:col>14</xdr:col>
      <xdr:colOff>400049</xdr:colOff>
      <xdr:row>269</xdr:row>
      <xdr:rowOff>157162</xdr:rowOff>
    </xdr:from>
    <xdr:to>
      <xdr:col>23</xdr:col>
      <xdr:colOff>152399</xdr:colOff>
      <xdr:row>286</xdr:row>
      <xdr:rowOff>38100</xdr:rowOff>
    </xdr:to>
    <xdr:graphicFrame macro="">
      <xdr:nvGraphicFramePr>
        <xdr:cNvPr id="121" name="Gráfico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7_2008_consumos_por_modulos_nuno.xl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11_2012_consumos_por_modulos_nuno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Somat&#243;rios/Somat&#243;rio_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Somat&#243;rios/Somat&#243;rio_20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Somat&#243;rios/Somat&#243;rio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8_2009_consumos_por_modulos_nun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Somat&#243;rios/Somat&#243;rio_20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09_2010_consumos_por_modulos_nun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Somat&#243;rios/Somat&#243;rio_20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Compara&#231;&#227;o%20Consumos/Compara&#231;&#227;o%20Consumos%202010_2011_consumos_por_modulos_nun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Somat&#243;rios/Somat&#243;rio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</sheetNames>
    <sheetDataSet>
      <sheetData sheetId="0">
        <row r="6">
          <cell r="N6">
            <v>1387444.1318900527</v>
          </cell>
        </row>
        <row r="7">
          <cell r="N7">
            <v>1431357.5854752176</v>
          </cell>
        </row>
        <row r="11">
          <cell r="N11">
            <v>838516.32621304307</v>
          </cell>
        </row>
        <row r="12">
          <cell r="N12">
            <v>728724.13912912086</v>
          </cell>
        </row>
        <row r="16">
          <cell r="N16">
            <v>1555189.2676912569</v>
          </cell>
        </row>
        <row r="17">
          <cell r="N17">
            <v>1577329.3120445583</v>
          </cell>
        </row>
        <row r="21">
          <cell r="N21">
            <v>1052213.7384569072</v>
          </cell>
        </row>
        <row r="22">
          <cell r="N22">
            <v>811660.6953767112</v>
          </cell>
        </row>
        <row r="23">
          <cell r="N23">
            <v>365528.10642345587</v>
          </cell>
        </row>
        <row r="24">
          <cell r="N24">
            <v>268363.14297972346</v>
          </cell>
        </row>
        <row r="28">
          <cell r="N28">
            <v>698070.1523941484</v>
          </cell>
        </row>
        <row r="29">
          <cell r="N29">
            <v>590846.56415363715</v>
          </cell>
        </row>
        <row r="30">
          <cell r="N30">
            <v>266951.07606182387</v>
          </cell>
        </row>
        <row r="31">
          <cell r="N31">
            <v>202777.68564657908</v>
          </cell>
        </row>
        <row r="35">
          <cell r="N35">
            <v>906879.7084842911</v>
          </cell>
        </row>
        <row r="36">
          <cell r="N36">
            <v>1093133.4209963845</v>
          </cell>
        </row>
        <row r="37">
          <cell r="N37">
            <v>689021.08147746651</v>
          </cell>
        </row>
        <row r="38">
          <cell r="N38">
            <v>636806.9985774745</v>
          </cell>
        </row>
        <row r="42">
          <cell r="N42">
            <v>13597.433971764001</v>
          </cell>
        </row>
        <row r="43">
          <cell r="N43">
            <v>18731.997743884313</v>
          </cell>
        </row>
        <row r="44">
          <cell r="N44">
            <v>18093.820333404612</v>
          </cell>
        </row>
        <row r="45">
          <cell r="N45">
            <v>25319.709433770859</v>
          </cell>
        </row>
        <row r="46">
          <cell r="N46">
            <v>13811.472355459433</v>
          </cell>
        </row>
        <row r="47">
          <cell r="N47">
            <v>18394.997670402336</v>
          </cell>
        </row>
        <row r="62">
          <cell r="N62">
            <v>181901.63888010941</v>
          </cell>
        </row>
        <row r="63">
          <cell r="N63">
            <v>313042.91739037668</v>
          </cell>
        </row>
        <row r="64">
          <cell r="N64">
            <v>159357.58642020644</v>
          </cell>
        </row>
        <row r="65">
          <cell r="N65">
            <v>192527.3843741912</v>
          </cell>
        </row>
        <row r="76">
          <cell r="N76">
            <v>292442.99999999983</v>
          </cell>
        </row>
        <row r="77">
          <cell r="N77">
            <v>309926.99999999994</v>
          </cell>
        </row>
        <row r="78">
          <cell r="N78">
            <v>76917.5</v>
          </cell>
        </row>
        <row r="79">
          <cell r="N79">
            <v>68420.000000000015</v>
          </cell>
        </row>
        <row r="80">
          <cell r="N80">
            <v>429199.99999999994</v>
          </cell>
        </row>
        <row r="81">
          <cell r="N81">
            <v>273213.00000000012</v>
          </cell>
        </row>
        <row r="88">
          <cell r="N88">
            <v>946754.69657713873</v>
          </cell>
        </row>
        <row r="89">
          <cell r="N89">
            <v>1227247.7620445583</v>
          </cell>
        </row>
        <row r="90">
          <cell r="N90">
            <v>595181.51855675154</v>
          </cell>
        </row>
        <row r="91">
          <cell r="N91">
            <v>869839.23014625581</v>
          </cell>
        </row>
        <row r="92">
          <cell r="N92">
            <v>410362.57777083048</v>
          </cell>
        </row>
        <row r="93">
          <cell r="N93">
            <v>592648.41633485106</v>
          </cell>
        </row>
        <row r="94">
          <cell r="N94">
            <v>32206.143000000004</v>
          </cell>
        </row>
        <row r="95">
          <cell r="N95">
            <v>37850.849000000002</v>
          </cell>
        </row>
        <row r="104">
          <cell r="N104">
            <v>1318567.7509999999</v>
          </cell>
        </row>
        <row r="105">
          <cell r="N105">
            <v>1104930.8855979999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6">
          <cell r="B6">
            <v>107477.60549332235</v>
          </cell>
        </row>
        <row r="7">
          <cell r="N7">
            <v>1168162.9398669477</v>
          </cell>
        </row>
        <row r="12">
          <cell r="N12">
            <v>626570.03091649583</v>
          </cell>
        </row>
        <row r="17">
          <cell r="N17">
            <v>1625851.7624835027</v>
          </cell>
        </row>
        <row r="22">
          <cell r="N22">
            <v>476223.10999752261</v>
          </cell>
        </row>
        <row r="24">
          <cell r="N24">
            <v>181181.18840875968</v>
          </cell>
        </row>
        <row r="29">
          <cell r="N29">
            <v>329595.69029567781</v>
          </cell>
        </row>
        <row r="31">
          <cell r="N31">
            <v>159434.42486170167</v>
          </cell>
        </row>
        <row r="36">
          <cell r="N36">
            <v>1237317.534579935</v>
          </cell>
        </row>
        <row r="38">
          <cell r="N38">
            <v>720773.58958663931</v>
          </cell>
        </row>
        <row r="45">
          <cell r="N45">
            <v>8983.3803849164069</v>
          </cell>
        </row>
        <row r="46">
          <cell r="N46">
            <v>3346.2146348733568</v>
          </cell>
        </row>
        <row r="47">
          <cell r="N47">
            <v>11305.018402199719</v>
          </cell>
        </row>
        <row r="64">
          <cell r="N64">
            <v>109064.11870096708</v>
          </cell>
        </row>
        <row r="65">
          <cell r="N65">
            <v>180604.06831217586</v>
          </cell>
        </row>
        <row r="77">
          <cell r="N77">
            <v>268392</v>
          </cell>
        </row>
        <row r="79">
          <cell r="N79">
            <v>99641.799999999988</v>
          </cell>
        </row>
        <row r="81">
          <cell r="N81">
            <v>374164.99999999994</v>
          </cell>
        </row>
        <row r="89">
          <cell r="N89">
            <v>1182833.845022134</v>
          </cell>
        </row>
        <row r="91">
          <cell r="N91">
            <v>1116050.0498208667</v>
          </cell>
        </row>
        <row r="93">
          <cell r="N93">
            <v>670829.39334940002</v>
          </cell>
        </row>
        <row r="95">
          <cell r="N95">
            <v>24882.980999999996</v>
          </cell>
        </row>
        <row r="104">
          <cell r="N104">
            <v>923586.62909190007</v>
          </cell>
        </row>
        <row r="105">
          <cell r="N105">
            <v>1127536.7076880001</v>
          </cell>
        </row>
        <row r="110">
          <cell r="N110">
            <v>73236.142800000001</v>
          </cell>
        </row>
      </sheetData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37">
          <cell r="D37">
            <v>16511.131000000005</v>
          </cell>
          <cell r="H37">
            <v>109647.23499999999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37">
          <cell r="D37">
            <v>69118</v>
          </cell>
          <cell r="H37">
            <v>47139.8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37">
          <cell r="D37">
            <v>33948</v>
          </cell>
          <cell r="H37">
            <v>37725.799999999996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7">
          <cell r="N7">
            <v>1350866.6714460372</v>
          </cell>
        </row>
        <row r="12">
          <cell r="N12">
            <v>726514.08106976631</v>
          </cell>
        </row>
        <row r="17">
          <cell r="N17">
            <v>1577221.719860991</v>
          </cell>
        </row>
        <row r="22">
          <cell r="N22">
            <v>760672.38213513547</v>
          </cell>
        </row>
        <row r="24">
          <cell r="N24">
            <v>220287.20880763943</v>
          </cell>
        </row>
        <row r="29">
          <cell r="N29">
            <v>550700.78018195485</v>
          </cell>
        </row>
        <row r="31">
          <cell r="N31">
            <v>150802.55634979112</v>
          </cell>
        </row>
        <row r="36">
          <cell r="N36">
            <v>1161566.1541932626</v>
          </cell>
        </row>
        <row r="38">
          <cell r="N38">
            <v>614757.09134470462</v>
          </cell>
        </row>
        <row r="45">
          <cell r="N45">
            <v>37025.297159312911</v>
          </cell>
        </row>
        <row r="46">
          <cell r="N46">
            <v>4160.6617235532358</v>
          </cell>
        </row>
        <row r="47">
          <cell r="N47">
            <v>13789.356307516862</v>
          </cell>
        </row>
        <row r="64">
          <cell r="N64">
            <v>161855.08292866556</v>
          </cell>
        </row>
        <row r="65">
          <cell r="N65">
            <v>176349.54035743541</v>
          </cell>
        </row>
        <row r="77">
          <cell r="N77">
            <v>302457</v>
          </cell>
        </row>
        <row r="79">
          <cell r="N79">
            <v>112625.10000000002</v>
          </cell>
        </row>
        <row r="81">
          <cell r="N81">
            <v>370093.99999999983</v>
          </cell>
        </row>
        <row r="89">
          <cell r="N89">
            <v>1162300.1747609915</v>
          </cell>
        </row>
        <row r="91">
          <cell r="N91">
            <v>985299.69023207878</v>
          </cell>
        </row>
        <row r="93">
          <cell r="N93">
            <v>594376.90389515669</v>
          </cell>
        </row>
        <row r="95">
          <cell r="N95">
            <v>37925.114999999998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37">
          <cell r="D37">
            <v>24951.239999999998</v>
          </cell>
          <cell r="H37">
            <v>150864.54499999998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6">
          <cell r="B6">
            <v>127534.18285780319</v>
          </cell>
        </row>
        <row r="7">
          <cell r="N7">
            <v>1317280.9891061243</v>
          </cell>
        </row>
        <row r="12">
          <cell r="N12">
            <v>713208.23760148452</v>
          </cell>
        </row>
        <row r="17">
          <cell r="N17">
            <v>1604353.3748172345</v>
          </cell>
        </row>
        <row r="22">
          <cell r="N22">
            <v>741316.91364032903</v>
          </cell>
        </row>
        <row r="24">
          <cell r="N24">
            <v>228020.50745385903</v>
          </cell>
        </row>
        <row r="29">
          <cell r="N29">
            <v>523649.32492738229</v>
          </cell>
        </row>
        <row r="31">
          <cell r="N31">
            <v>203584.48247462389</v>
          </cell>
        </row>
        <row r="36">
          <cell r="N36">
            <v>1236096.10619939</v>
          </cell>
        </row>
        <row r="38">
          <cell r="N38">
            <v>766693.68810812058</v>
          </cell>
        </row>
        <row r="45">
          <cell r="N45">
            <v>36989.330514263915</v>
          </cell>
        </row>
        <row r="46">
          <cell r="N46">
            <v>3399.7386395868843</v>
          </cell>
        </row>
        <row r="47">
          <cell r="N47">
            <v>11190.391233648257</v>
          </cell>
        </row>
        <row r="64">
          <cell r="N64">
            <v>146250.7821843948</v>
          </cell>
        </row>
        <row r="65">
          <cell r="N65">
            <v>239652.17977585882</v>
          </cell>
        </row>
        <row r="77">
          <cell r="N77">
            <v>298580.00000000029</v>
          </cell>
        </row>
        <row r="79">
          <cell r="N79">
            <v>117541.2</v>
          </cell>
        </row>
        <row r="81">
          <cell r="N81">
            <v>414403.00000000029</v>
          </cell>
        </row>
        <row r="89">
          <cell r="N89">
            <v>1159041.9192172342</v>
          </cell>
        </row>
        <row r="91">
          <cell r="N91">
            <v>1038166.7768914138</v>
          </cell>
        </row>
        <row r="93">
          <cell r="N93">
            <v>699086.26468661381</v>
          </cell>
        </row>
        <row r="95">
          <cell r="N95">
            <v>35700.667999999998</v>
          </cell>
        </row>
        <row r="104">
          <cell r="N104">
            <v>983877.26097413013</v>
          </cell>
        </row>
        <row r="105">
          <cell r="N105">
            <v>1194364.5451751002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37">
          <cell r="D37">
            <v>22931.910000000007</v>
          </cell>
          <cell r="H37">
            <v>170213.85499999998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onsumos"/>
      <sheetName val="Folha1"/>
    </sheetNames>
    <sheetDataSet>
      <sheetData sheetId="0">
        <row r="7">
          <cell r="N7">
            <v>1215998.8575416873</v>
          </cell>
        </row>
        <row r="12">
          <cell r="N12">
            <v>687032.97619342909</v>
          </cell>
        </row>
        <row r="17">
          <cell r="N17">
            <v>1582216.1164546437</v>
          </cell>
        </row>
        <row r="22">
          <cell r="N22">
            <v>600869.6665653442</v>
          </cell>
        </row>
        <row r="24">
          <cell r="N24">
            <v>189186.92219189284</v>
          </cell>
        </row>
        <row r="29">
          <cell r="N29">
            <v>434037.53200899286</v>
          </cell>
        </row>
        <row r="31">
          <cell r="N31">
            <v>171160.65991535611</v>
          </cell>
        </row>
        <row r="36">
          <cell r="N36">
            <v>827077.66930752934</v>
          </cell>
        </row>
        <row r="38">
          <cell r="N38">
            <v>640873.62955742748</v>
          </cell>
        </row>
        <row r="45">
          <cell r="N45">
            <v>27109.061162325397</v>
          </cell>
        </row>
        <row r="46">
          <cell r="N46">
            <v>2914.9490397841669</v>
          </cell>
        </row>
        <row r="47">
          <cell r="N47">
            <v>8960.5094291801252</v>
          </cell>
        </row>
        <row r="64">
          <cell r="N64">
            <v>136609.64138497625</v>
          </cell>
        </row>
        <row r="65">
          <cell r="N65">
            <v>203908.89061888674</v>
          </cell>
        </row>
        <row r="77">
          <cell r="N77">
            <v>287565.99999999977</v>
          </cell>
        </row>
        <row r="79">
          <cell r="N79">
            <v>99902.1</v>
          </cell>
        </row>
        <row r="81">
          <cell r="N81">
            <v>417121</v>
          </cell>
        </row>
        <row r="89">
          <cell r="N89">
            <v>1137834.7804546438</v>
          </cell>
        </row>
        <row r="91">
          <cell r="N91">
            <v>738440.04154454253</v>
          </cell>
        </row>
        <row r="93">
          <cell r="N93">
            <v>502660.55502722005</v>
          </cell>
        </row>
        <row r="95">
          <cell r="N95">
            <v>24972.912000000004</v>
          </cell>
        </row>
        <row r="109">
          <cell r="N109">
            <v>132785</v>
          </cell>
        </row>
        <row r="110">
          <cell r="N110">
            <v>164446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37">
          <cell r="D37">
            <v>14438.48</v>
          </cell>
          <cell r="H37">
            <v>126736.02500000001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3:BB349"/>
  <sheetViews>
    <sheetView tabSelected="1" zoomScaleNormal="100" workbookViewId="0">
      <selection activeCell="D4" sqref="D4"/>
    </sheetView>
  </sheetViews>
  <sheetFormatPr defaultRowHeight="15" x14ac:dyDescent="0.25"/>
  <cols>
    <col min="1" max="1" width="12.42578125" style="1" bestFit="1" customWidth="1"/>
    <col min="2" max="3" width="9.140625" style="1"/>
    <col min="4" max="4" width="10.140625" style="1" bestFit="1" customWidth="1"/>
    <col min="5" max="8" width="9.140625" style="1"/>
    <col min="9" max="9" width="10.140625" style="1" bestFit="1" customWidth="1"/>
    <col min="10" max="10" width="9.140625" style="1"/>
    <col min="11" max="14" width="10.140625" style="1" bestFit="1" customWidth="1"/>
    <col min="15" max="15" width="9.140625" style="1"/>
    <col min="16" max="16" width="10.140625" style="1" bestFit="1" customWidth="1"/>
    <col min="17" max="53" width="9.140625" style="1"/>
    <col min="54" max="54" width="9.140625" style="2"/>
    <col min="55" max="16384" width="9.140625" style="1"/>
  </cols>
  <sheetData>
    <row r="3" spans="1:14" ht="15" customHeight="1" x14ac:dyDescent="0.25">
      <c r="A3" s="62" t="s">
        <v>0</v>
      </c>
      <c r="B3" s="62"/>
      <c r="C3" s="62"/>
      <c r="D3" s="62"/>
      <c r="E3" s="62"/>
      <c r="F3" s="62"/>
      <c r="G3" s="62"/>
      <c r="I3" s="62" t="s">
        <v>1</v>
      </c>
      <c r="J3" s="62"/>
      <c r="K3" s="62"/>
      <c r="L3" s="62"/>
      <c r="M3" s="62"/>
      <c r="N3" s="62"/>
    </row>
    <row r="4" spans="1:14" ht="15.75" thickBot="1" x14ac:dyDescent="0.3">
      <c r="A4" s="3"/>
      <c r="B4" s="3" t="s">
        <v>2</v>
      </c>
      <c r="C4" s="3" t="s">
        <v>3</v>
      </c>
      <c r="D4" s="3" t="s">
        <v>4</v>
      </c>
      <c r="E4" s="3"/>
      <c r="F4" s="3"/>
      <c r="G4" s="3"/>
    </row>
    <row r="5" spans="1:14" x14ac:dyDescent="0.25">
      <c r="A5" s="3"/>
      <c r="B5" s="3"/>
      <c r="C5" s="3"/>
      <c r="D5" s="3"/>
      <c r="E5" s="3"/>
      <c r="F5" s="73" t="s">
        <v>5</v>
      </c>
      <c r="G5" s="73"/>
      <c r="I5" s="4">
        <f>B6</f>
        <v>1387444.1318900527</v>
      </c>
      <c r="J5" s="70">
        <v>1</v>
      </c>
      <c r="K5" s="5">
        <f>B23</f>
        <v>2805185.9767704154</v>
      </c>
      <c r="L5" s="6">
        <v>1</v>
      </c>
      <c r="M5" s="5">
        <f>B23</f>
        <v>2805185.9767704154</v>
      </c>
      <c r="N5" s="7">
        <v>1</v>
      </c>
    </row>
    <row r="6" spans="1:14" x14ac:dyDescent="0.25">
      <c r="A6" s="3" t="s">
        <v>6</v>
      </c>
      <c r="B6" s="8">
        <f>[1]Tabelas_Consumos!$N$6</f>
        <v>1387444.1318900527</v>
      </c>
      <c r="C6" s="8">
        <f>[1]Tabelas_Consumos!$N$11</f>
        <v>838516.32621304307</v>
      </c>
      <c r="D6" s="8">
        <f>[1]Tabelas_Consumos!$N$16</f>
        <v>1555189.2676912569</v>
      </c>
      <c r="E6" s="3"/>
      <c r="F6" s="3"/>
      <c r="G6" s="3"/>
      <c r="I6" s="9">
        <f>B7</f>
        <v>1052213.7384569072</v>
      </c>
      <c r="J6" s="71"/>
      <c r="K6" s="10">
        <f>C6</f>
        <v>838516.32621304307</v>
      </c>
      <c r="L6" s="71">
        <v>2</v>
      </c>
      <c r="M6" s="11">
        <f>C23</f>
        <v>1803537.5546690153</v>
      </c>
      <c r="N6" s="12">
        <v>2</v>
      </c>
    </row>
    <row r="7" spans="1:14" x14ac:dyDescent="0.25">
      <c r="A7" s="3" t="s">
        <v>7</v>
      </c>
      <c r="B7" s="8">
        <f>[1]Tabelas_Consumos!$N$21</f>
        <v>1052213.7384569072</v>
      </c>
      <c r="C7" s="8">
        <f>[1]Tabelas_Consumos!$N$28</f>
        <v>698070.1523941484</v>
      </c>
      <c r="D7" s="8">
        <f>[1]Tabelas_Consumos!$N$35</f>
        <v>906879.7084842911</v>
      </c>
      <c r="E7" s="3"/>
      <c r="F7" s="3"/>
      <c r="G7" s="3"/>
      <c r="I7" s="13">
        <f>B8</f>
        <v>365528.10642345587</v>
      </c>
      <c r="J7" s="71"/>
      <c r="K7" s="9">
        <f>C7</f>
        <v>698070.1523941484</v>
      </c>
      <c r="L7" s="71"/>
      <c r="M7" s="10">
        <f>D6</f>
        <v>1555189.2676912569</v>
      </c>
      <c r="N7" s="71">
        <v>3</v>
      </c>
    </row>
    <row r="8" spans="1:14" x14ac:dyDescent="0.25">
      <c r="A8" s="3" t="s">
        <v>8</v>
      </c>
      <c r="B8" s="8">
        <f>[1]Tabelas_Consumos!$N$23</f>
        <v>365528.10642345587</v>
      </c>
      <c r="C8" s="8">
        <f>[1]Tabelas_Consumos!$N$30</f>
        <v>266951.07606182387</v>
      </c>
      <c r="D8" s="8">
        <f>[1]Tabelas_Consumos!$N$37</f>
        <v>689021.08147746651</v>
      </c>
      <c r="E8" s="3"/>
      <c r="F8" s="3"/>
      <c r="G8" s="3"/>
      <c r="I8" s="11">
        <f>C23</f>
        <v>1803537.5546690153</v>
      </c>
      <c r="J8" s="14">
        <v>2</v>
      </c>
      <c r="K8" s="13">
        <f>C8</f>
        <v>266951.07606182387</v>
      </c>
      <c r="L8" s="71"/>
      <c r="M8" s="9">
        <f>D7</f>
        <v>906879.7084842911</v>
      </c>
      <c r="N8" s="71"/>
    </row>
    <row r="9" spans="1:14" ht="15.75" thickBot="1" x14ac:dyDescent="0.3">
      <c r="A9" s="3" t="s">
        <v>9</v>
      </c>
      <c r="B9" s="15">
        <f>[2]Folha1!$D$37</f>
        <v>69118</v>
      </c>
      <c r="C9" s="15">
        <f>[2]Folha1!$H$37</f>
        <v>47139.8</v>
      </c>
      <c r="D9" s="15">
        <f>D18</f>
        <v>32206.143000000004</v>
      </c>
      <c r="E9" s="3"/>
      <c r="F9" s="3"/>
      <c r="G9" s="3"/>
      <c r="I9" s="16">
        <f>D23</f>
        <v>3151090.0576530145</v>
      </c>
      <c r="J9" s="17">
        <v>3</v>
      </c>
      <c r="K9" s="16">
        <f>D23</f>
        <v>3151090.0576530145</v>
      </c>
      <c r="L9" s="18">
        <v>3</v>
      </c>
      <c r="M9" s="19">
        <f>D8</f>
        <v>689021.08147746651</v>
      </c>
      <c r="N9" s="72"/>
    </row>
    <row r="10" spans="1:14" x14ac:dyDescent="0.25">
      <c r="A10" s="3"/>
      <c r="B10" s="3"/>
      <c r="C10" s="3"/>
      <c r="D10" s="3"/>
      <c r="E10" s="3"/>
      <c r="F10" s="73" t="s">
        <v>10</v>
      </c>
      <c r="G10" s="73"/>
      <c r="J10" s="20" t="s">
        <v>11</v>
      </c>
      <c r="L10" s="20" t="s">
        <v>12</v>
      </c>
      <c r="N10" s="20" t="s">
        <v>12</v>
      </c>
    </row>
    <row r="11" spans="1:14" x14ac:dyDescent="0.25">
      <c r="A11" s="3" t="s">
        <v>13</v>
      </c>
      <c r="B11" s="21">
        <f>[1]Tabelas_Consumos!$N$42</f>
        <v>13597.433971764001</v>
      </c>
      <c r="C11" s="21">
        <f>[1]Tabelas_Consumos!$N$43</f>
        <v>18731.997743884313</v>
      </c>
      <c r="D11" s="21">
        <f>[1]Tabelas_Consumos!$N$44</f>
        <v>18093.820333404612</v>
      </c>
      <c r="E11" s="3"/>
      <c r="F11" s="3"/>
      <c r="G11" s="3"/>
      <c r="J11" s="22" t="s">
        <v>14</v>
      </c>
      <c r="L11" s="22" t="s">
        <v>14</v>
      </c>
      <c r="N11" s="22" t="s">
        <v>11</v>
      </c>
    </row>
    <row r="12" spans="1:14" x14ac:dyDescent="0.25">
      <c r="A12" s="3" t="s">
        <v>15</v>
      </c>
      <c r="B12" s="21">
        <f>[1]Tabelas_Consumos!$N$62</f>
        <v>181901.63888010941</v>
      </c>
      <c r="C12" s="23"/>
      <c r="D12" s="21">
        <f>[1]Tabelas_Consumos!$N$63</f>
        <v>313042.91739037668</v>
      </c>
      <c r="E12" s="3"/>
      <c r="F12" s="3"/>
      <c r="G12" s="3"/>
      <c r="J12" s="22" t="s">
        <v>16</v>
      </c>
      <c r="L12" s="22" t="s">
        <v>16</v>
      </c>
      <c r="N12" s="22" t="s">
        <v>16</v>
      </c>
    </row>
    <row r="13" spans="1:14" x14ac:dyDescent="0.25">
      <c r="A13" s="3" t="s">
        <v>6</v>
      </c>
      <c r="B13" s="21">
        <f>[1]Tabelas_Consumos!$N$76</f>
        <v>292442.99999999983</v>
      </c>
      <c r="C13" s="21">
        <f>[1]Tabelas_Consumos!$N$78</f>
        <v>76917.5</v>
      </c>
      <c r="D13" s="21">
        <f>[1]Tabelas_Consumos!$N$80</f>
        <v>429199.99999999994</v>
      </c>
      <c r="E13" s="3"/>
      <c r="F13" s="3"/>
      <c r="G13" s="3"/>
      <c r="J13" s="22" t="s">
        <v>17</v>
      </c>
      <c r="L13" s="22" t="s">
        <v>17</v>
      </c>
      <c r="N13" s="22" t="s">
        <v>17</v>
      </c>
    </row>
    <row r="14" spans="1:14" ht="15.75" thickBot="1" x14ac:dyDescent="0.3">
      <c r="A14" s="3"/>
      <c r="B14" s="24"/>
      <c r="C14" s="24"/>
      <c r="D14" s="24"/>
      <c r="E14" s="3"/>
      <c r="F14" s="73" t="s">
        <v>18</v>
      </c>
      <c r="G14" s="73"/>
      <c r="H14" s="24"/>
      <c r="J14" s="25" t="s">
        <v>19</v>
      </c>
      <c r="L14" s="25" t="s">
        <v>19</v>
      </c>
      <c r="N14" s="25" t="s">
        <v>19</v>
      </c>
    </row>
    <row r="15" spans="1:14" x14ac:dyDescent="0.25">
      <c r="A15" s="3" t="s">
        <v>6</v>
      </c>
      <c r="B15" s="24"/>
      <c r="C15" s="24"/>
      <c r="D15" s="21">
        <f>[1]Tabelas_Consumos!$N$88</f>
        <v>946754.69657713873</v>
      </c>
      <c r="E15" s="3"/>
      <c r="F15" s="3"/>
      <c r="G15" s="3"/>
    </row>
    <row r="16" spans="1:14" x14ac:dyDescent="0.25">
      <c r="A16" s="3" t="s">
        <v>7</v>
      </c>
      <c r="B16" s="24"/>
      <c r="C16" s="24"/>
      <c r="D16" s="21">
        <f>[1]Tabelas_Consumos!$N$90</f>
        <v>595181.51855675154</v>
      </c>
      <c r="E16" s="3"/>
      <c r="F16" s="3"/>
      <c r="G16" s="3"/>
    </row>
    <row r="17" spans="1:10" x14ac:dyDescent="0.25">
      <c r="A17" s="3" t="s">
        <v>8</v>
      </c>
      <c r="B17" s="24"/>
      <c r="C17" s="24"/>
      <c r="D17" s="21">
        <f>[1]Tabelas_Consumos!$N$92</f>
        <v>410362.57777083048</v>
      </c>
      <c r="E17" s="3"/>
      <c r="F17" s="3"/>
      <c r="G17" s="3"/>
      <c r="I17" s="1" t="s">
        <v>20</v>
      </c>
    </row>
    <row r="18" spans="1:10" x14ac:dyDescent="0.25">
      <c r="A18" s="3" t="s">
        <v>9</v>
      </c>
      <c r="B18" s="24"/>
      <c r="C18" s="24"/>
      <c r="D18" s="21">
        <f>[1]Tabelas_Consumos!$N$94</f>
        <v>32206.143000000004</v>
      </c>
      <c r="E18" s="3"/>
      <c r="F18" s="3"/>
      <c r="G18" s="3"/>
      <c r="I18" s="26"/>
      <c r="J18" s="27" t="s">
        <v>21</v>
      </c>
    </row>
    <row r="19" spans="1:10" x14ac:dyDescent="0.25">
      <c r="A19" s="3"/>
      <c r="B19" s="24"/>
      <c r="C19" s="24"/>
      <c r="D19" s="24"/>
      <c r="E19" s="3"/>
      <c r="F19" s="3"/>
      <c r="G19" s="3"/>
      <c r="I19" s="28"/>
      <c r="J19" s="27" t="s">
        <v>22</v>
      </c>
    </row>
    <row r="20" spans="1:10" x14ac:dyDescent="0.25">
      <c r="A20" s="3" t="s">
        <v>23</v>
      </c>
      <c r="B20" s="24"/>
      <c r="C20" s="29"/>
      <c r="D20" s="24"/>
      <c r="E20" s="3"/>
      <c r="F20" s="3"/>
      <c r="G20" s="3"/>
      <c r="I20" s="30"/>
      <c r="J20" s="27" t="s">
        <v>24</v>
      </c>
    </row>
    <row r="21" spans="1:10" x14ac:dyDescent="0.25">
      <c r="A21" s="3"/>
      <c r="B21" s="24"/>
      <c r="C21" s="24"/>
      <c r="D21" s="24"/>
      <c r="E21" s="3"/>
      <c r="F21" s="3"/>
      <c r="G21" s="3"/>
    </row>
    <row r="22" spans="1:10" x14ac:dyDescent="0.25">
      <c r="A22" s="3"/>
      <c r="B22" s="24"/>
      <c r="C22" s="24"/>
      <c r="D22" s="24"/>
      <c r="E22" s="31" t="s">
        <v>25</v>
      </c>
      <c r="F22" s="3"/>
      <c r="G22" s="3"/>
    </row>
    <row r="23" spans="1:10" x14ac:dyDescent="0.25">
      <c r="A23" s="3" t="s">
        <v>26</v>
      </c>
      <c r="B23" s="32">
        <f>SUM(B6:B8)</f>
        <v>2805185.9767704154</v>
      </c>
      <c r="C23" s="32">
        <f>SUM(C6:C8)</f>
        <v>1803537.5546690153</v>
      </c>
      <c r="D23" s="32">
        <f>SUM(D6:D8)</f>
        <v>3151090.0576530145</v>
      </c>
      <c r="E23" s="33">
        <f>SUM(B23:D23)</f>
        <v>7759813.5890924456</v>
      </c>
      <c r="F23" s="3"/>
      <c r="G23" s="3"/>
    </row>
    <row r="24" spans="1:10" x14ac:dyDescent="0.25">
      <c r="A24" s="3"/>
      <c r="B24" s="3"/>
      <c r="C24" s="3"/>
      <c r="D24" s="3"/>
      <c r="E24" s="3"/>
      <c r="F24" s="3"/>
      <c r="G24" s="3"/>
    </row>
    <row r="25" spans="1:10" x14ac:dyDescent="0.25">
      <c r="A25" s="34" t="s">
        <v>27</v>
      </c>
      <c r="B25" s="8">
        <f>[1]Tabelas_Consumos!$N$104</f>
        <v>1318567.7509999999</v>
      </c>
      <c r="C25" s="3"/>
      <c r="D25" s="3"/>
      <c r="E25" s="3"/>
      <c r="F25" s="3"/>
      <c r="G25" s="3"/>
    </row>
    <row r="26" spans="1:10" x14ac:dyDescent="0.25">
      <c r="A26" s="34" t="s">
        <v>28</v>
      </c>
      <c r="B26" s="8">
        <f>E23-B25</f>
        <v>6441245.8380924454</v>
      </c>
      <c r="C26" s="3"/>
      <c r="D26" s="3"/>
      <c r="E26" s="3"/>
      <c r="F26" s="3"/>
      <c r="G26" s="3"/>
    </row>
    <row r="27" spans="1:10" x14ac:dyDescent="0.25">
      <c r="A27" s="3"/>
      <c r="B27" s="3"/>
      <c r="C27" s="3"/>
      <c r="D27" s="3"/>
      <c r="E27" s="3"/>
      <c r="F27" s="3"/>
      <c r="G27" s="3"/>
    </row>
    <row r="28" spans="1:10" x14ac:dyDescent="0.25">
      <c r="A28" s="3"/>
      <c r="B28" s="3"/>
      <c r="C28" s="3"/>
      <c r="D28" s="3"/>
      <c r="E28" s="3"/>
      <c r="F28" s="3"/>
      <c r="G28" s="3"/>
    </row>
    <row r="29" spans="1:10" x14ac:dyDescent="0.25">
      <c r="A29" s="3"/>
      <c r="B29" s="3"/>
      <c r="C29" s="3"/>
      <c r="D29" s="3"/>
      <c r="E29" s="3"/>
      <c r="F29" s="3"/>
      <c r="G29" s="3"/>
    </row>
    <row r="30" spans="1:10" x14ac:dyDescent="0.25">
      <c r="A30" s="3"/>
      <c r="B30" s="3"/>
      <c r="C30" s="3"/>
      <c r="D30" s="3"/>
      <c r="E30" s="3"/>
      <c r="F30" s="3"/>
      <c r="G30" s="3"/>
    </row>
    <row r="31" spans="1:10" x14ac:dyDescent="0.25">
      <c r="A31" s="3"/>
      <c r="B31" s="3"/>
      <c r="C31" s="3"/>
      <c r="D31" s="3"/>
      <c r="E31" s="3"/>
      <c r="F31" s="3"/>
      <c r="G31" s="3"/>
    </row>
    <row r="32" spans="1:10" x14ac:dyDescent="0.25">
      <c r="A32" s="3"/>
      <c r="B32" s="3"/>
      <c r="C32" s="3"/>
      <c r="D32" s="3"/>
      <c r="E32" s="3"/>
      <c r="F32" s="3"/>
      <c r="G32" s="3"/>
    </row>
    <row r="33" spans="1:14" x14ac:dyDescent="0.25">
      <c r="A33" s="3"/>
      <c r="B33" s="3"/>
      <c r="C33" s="3"/>
      <c r="D33" s="3"/>
      <c r="E33" s="3"/>
      <c r="F33" s="3"/>
      <c r="G33" s="3"/>
    </row>
    <row r="34" spans="1:14" x14ac:dyDescent="0.25">
      <c r="A34" s="3"/>
      <c r="B34" s="3"/>
      <c r="C34" s="3"/>
      <c r="D34" s="3"/>
      <c r="E34" s="3"/>
      <c r="F34" s="3"/>
      <c r="G34" s="3"/>
    </row>
    <row r="35" spans="1:14" x14ac:dyDescent="0.25">
      <c r="A35" s="3"/>
      <c r="B35" s="3"/>
      <c r="C35" s="3"/>
      <c r="D35" s="3"/>
      <c r="E35" s="3"/>
      <c r="F35" s="3"/>
      <c r="G35" s="3"/>
    </row>
    <row r="36" spans="1:14" x14ac:dyDescent="0.25">
      <c r="A36" s="3"/>
      <c r="B36" s="3"/>
      <c r="C36" s="3"/>
      <c r="D36" s="3"/>
      <c r="E36" s="3"/>
      <c r="F36" s="3"/>
      <c r="G36" s="3"/>
    </row>
    <row r="37" spans="1:14" x14ac:dyDescent="0.25">
      <c r="A37" s="3"/>
      <c r="B37" s="3"/>
      <c r="C37" s="3"/>
      <c r="D37" s="3"/>
      <c r="E37" s="3"/>
      <c r="F37" s="3"/>
      <c r="G37" s="3"/>
    </row>
    <row r="38" spans="1:14" x14ac:dyDescent="0.25">
      <c r="A38" s="3"/>
      <c r="B38" s="3"/>
      <c r="C38" s="3"/>
      <c r="D38" s="3"/>
      <c r="E38" s="3"/>
      <c r="F38" s="3"/>
      <c r="G38" s="3"/>
    </row>
    <row r="39" spans="1:14" x14ac:dyDescent="0.25">
      <c r="A39" s="3"/>
      <c r="B39" s="3"/>
      <c r="C39" s="3"/>
      <c r="D39" s="3"/>
      <c r="E39" s="3"/>
      <c r="F39" s="3"/>
      <c r="G39" s="3"/>
    </row>
    <row r="40" spans="1:14" x14ac:dyDescent="0.25">
      <c r="A40" s="3"/>
      <c r="B40" s="3"/>
      <c r="C40" s="3"/>
      <c r="D40" s="3"/>
      <c r="E40" s="3"/>
      <c r="F40" s="3"/>
      <c r="G40" s="3"/>
    </row>
    <row r="41" spans="1:14" x14ac:dyDescent="0.25">
      <c r="A41" s="62" t="s">
        <v>29</v>
      </c>
      <c r="B41" s="62"/>
      <c r="C41" s="62"/>
      <c r="D41" s="62"/>
      <c r="E41" s="62"/>
      <c r="F41" s="62"/>
      <c r="G41" s="62"/>
      <c r="I41" s="62" t="s">
        <v>1</v>
      </c>
      <c r="J41" s="62"/>
      <c r="K41" s="62"/>
      <c r="L41" s="62"/>
      <c r="M41" s="62"/>
      <c r="N41" s="62"/>
    </row>
    <row r="42" spans="1:14" ht="15.75" thickBot="1" x14ac:dyDescent="0.3">
      <c r="A42" s="3"/>
      <c r="B42" s="3" t="s">
        <v>2</v>
      </c>
      <c r="C42" s="3" t="s">
        <v>3</v>
      </c>
      <c r="D42" s="3" t="s">
        <v>4</v>
      </c>
      <c r="E42" s="3"/>
      <c r="F42" s="3"/>
      <c r="G42" s="3"/>
    </row>
    <row r="43" spans="1:14" x14ac:dyDescent="0.25">
      <c r="A43" s="3"/>
      <c r="B43" s="3"/>
      <c r="C43" s="3"/>
      <c r="D43" s="3"/>
      <c r="E43" s="3"/>
      <c r="F43" s="73" t="s">
        <v>5</v>
      </c>
      <c r="G43" s="73"/>
      <c r="I43" s="4">
        <f>B44</f>
        <v>1431357.5854752176</v>
      </c>
      <c r="J43" s="70">
        <v>1</v>
      </c>
      <c r="K43" s="5">
        <f>B61</f>
        <v>2511381.4238316519</v>
      </c>
      <c r="L43" s="6">
        <v>1</v>
      </c>
      <c r="M43" s="5">
        <f>B61</f>
        <v>2511381.4238316519</v>
      </c>
      <c r="N43" s="7">
        <v>1</v>
      </c>
    </row>
    <row r="44" spans="1:14" x14ac:dyDescent="0.25">
      <c r="A44" s="3" t="s">
        <v>6</v>
      </c>
      <c r="B44" s="8">
        <f>[1]Tabelas_Consumos!$N$7</f>
        <v>1431357.5854752176</v>
      </c>
      <c r="C44" s="8">
        <f>[1]Tabelas_Consumos!$N$12</f>
        <v>728724.13912912086</v>
      </c>
      <c r="D44" s="8">
        <f>[1]Tabelas_Consumos!$N$17</f>
        <v>1577329.3120445583</v>
      </c>
      <c r="E44" s="3"/>
      <c r="F44" s="3"/>
      <c r="G44" s="3"/>
      <c r="I44" s="9">
        <f>B45</f>
        <v>811660.6953767112</v>
      </c>
      <c r="J44" s="71"/>
      <c r="K44" s="10">
        <f>C44</f>
        <v>728724.13912912086</v>
      </c>
      <c r="L44" s="71">
        <v>2</v>
      </c>
      <c r="M44" s="11">
        <f>C61</f>
        <v>1522348.3889293373</v>
      </c>
      <c r="N44" s="12">
        <v>2</v>
      </c>
    </row>
    <row r="45" spans="1:14" x14ac:dyDescent="0.25">
      <c r="A45" s="3" t="s">
        <v>7</v>
      </c>
      <c r="B45" s="8">
        <f>[1]Tabelas_Consumos!$N$22</f>
        <v>811660.6953767112</v>
      </c>
      <c r="C45" s="8">
        <f>[1]Tabelas_Consumos!$N$29</f>
        <v>590846.56415363715</v>
      </c>
      <c r="D45" s="8">
        <f>[1]Tabelas_Consumos!$N$36</f>
        <v>1093133.4209963845</v>
      </c>
      <c r="E45" s="3"/>
      <c r="F45" s="3"/>
      <c r="G45" s="3"/>
      <c r="I45" s="13">
        <f>B46</f>
        <v>268363.14297972346</v>
      </c>
      <c r="J45" s="71"/>
      <c r="K45" s="9">
        <f>C45</f>
        <v>590846.56415363715</v>
      </c>
      <c r="L45" s="71"/>
      <c r="M45" s="10">
        <f>D44</f>
        <v>1577329.3120445583</v>
      </c>
      <c r="N45" s="71">
        <v>3</v>
      </c>
    </row>
    <row r="46" spans="1:14" x14ac:dyDescent="0.25">
      <c r="A46" s="3" t="s">
        <v>8</v>
      </c>
      <c r="B46" s="8">
        <f>[1]Tabelas_Consumos!$N$24</f>
        <v>268363.14297972346</v>
      </c>
      <c r="C46" s="8">
        <f>[1]Tabelas_Consumos!$N$31</f>
        <v>202777.68564657908</v>
      </c>
      <c r="D46" s="8">
        <f>[1]Tabelas_Consumos!$N$38</f>
        <v>636806.9985774745</v>
      </c>
      <c r="E46" s="3"/>
      <c r="F46" s="3"/>
      <c r="G46" s="3"/>
      <c r="I46" s="11">
        <f>C61</f>
        <v>1522348.3889293373</v>
      </c>
      <c r="J46" s="14">
        <v>2</v>
      </c>
      <c r="K46" s="13">
        <f>C46</f>
        <v>202777.68564657908</v>
      </c>
      <c r="L46" s="71"/>
      <c r="M46" s="9">
        <f>D45</f>
        <v>1093133.4209963845</v>
      </c>
      <c r="N46" s="71"/>
    </row>
    <row r="47" spans="1:14" ht="15.75" thickBot="1" x14ac:dyDescent="0.3">
      <c r="A47" s="3" t="s">
        <v>9</v>
      </c>
      <c r="B47" s="15">
        <f>[3]Folha1!$D$37</f>
        <v>33948</v>
      </c>
      <c r="C47" s="15">
        <f>[3]Folha1!$H$37</f>
        <v>37725.799999999996</v>
      </c>
      <c r="D47" s="15">
        <f>D56</f>
        <v>37850.849000000002</v>
      </c>
      <c r="E47" s="3"/>
      <c r="F47" s="3"/>
      <c r="G47" s="3"/>
      <c r="I47" s="16">
        <f>D61</f>
        <v>3307269.7316184174</v>
      </c>
      <c r="J47" s="17">
        <v>3</v>
      </c>
      <c r="K47" s="16">
        <f>D61</f>
        <v>3307269.7316184174</v>
      </c>
      <c r="L47" s="18">
        <v>3</v>
      </c>
      <c r="M47" s="19">
        <f>D46</f>
        <v>636806.9985774745</v>
      </c>
      <c r="N47" s="72"/>
    </row>
    <row r="48" spans="1:14" x14ac:dyDescent="0.25">
      <c r="A48" s="3"/>
      <c r="B48" s="3"/>
      <c r="C48" s="3"/>
      <c r="D48" s="3"/>
      <c r="E48" s="3"/>
      <c r="F48" s="73" t="s">
        <v>10</v>
      </c>
      <c r="G48" s="73"/>
      <c r="J48" s="20" t="s">
        <v>11</v>
      </c>
      <c r="L48" s="20" t="s">
        <v>12</v>
      </c>
      <c r="N48" s="20" t="s">
        <v>12</v>
      </c>
    </row>
    <row r="49" spans="1:14" x14ac:dyDescent="0.25">
      <c r="A49" s="3" t="s">
        <v>13</v>
      </c>
      <c r="B49" s="21">
        <f>[1]Tabelas_Consumos!$N$45</f>
        <v>25319.709433770859</v>
      </c>
      <c r="C49" s="21">
        <f>[1]Tabelas_Consumos!$N$46</f>
        <v>13811.472355459433</v>
      </c>
      <c r="D49" s="21">
        <f>[1]Tabelas_Consumos!$N$47</f>
        <v>18394.997670402336</v>
      </c>
      <c r="E49" s="35"/>
      <c r="F49" s="3"/>
      <c r="G49" s="3"/>
      <c r="J49" s="22" t="s">
        <v>14</v>
      </c>
      <c r="L49" s="22" t="s">
        <v>14</v>
      </c>
      <c r="N49" s="22" t="s">
        <v>11</v>
      </c>
    </row>
    <row r="50" spans="1:14" x14ac:dyDescent="0.25">
      <c r="A50" s="3" t="s">
        <v>15</v>
      </c>
      <c r="B50" s="21">
        <f>[1]Tabelas_Consumos!$N$64</f>
        <v>159357.58642020644</v>
      </c>
      <c r="C50" s="23"/>
      <c r="D50" s="21">
        <f>[1]Tabelas_Consumos!$N$65</f>
        <v>192527.3843741912</v>
      </c>
      <c r="E50" s="35"/>
      <c r="F50" s="3"/>
      <c r="G50" s="3"/>
      <c r="J50" s="22" t="s">
        <v>16</v>
      </c>
      <c r="L50" s="22" t="s">
        <v>16</v>
      </c>
      <c r="N50" s="22" t="s">
        <v>16</v>
      </c>
    </row>
    <row r="51" spans="1:14" x14ac:dyDescent="0.25">
      <c r="A51" s="3" t="s">
        <v>6</v>
      </c>
      <c r="B51" s="21">
        <f>[1]Tabelas_Consumos!$N$77</f>
        <v>309926.99999999994</v>
      </c>
      <c r="C51" s="21">
        <f>[1]Tabelas_Consumos!$N$79</f>
        <v>68420.000000000015</v>
      </c>
      <c r="D51" s="21">
        <f>[1]Tabelas_Consumos!$N$81</f>
        <v>273213.00000000012</v>
      </c>
      <c r="E51" s="35"/>
      <c r="F51" s="3"/>
      <c r="G51" s="3"/>
      <c r="J51" s="22" t="s">
        <v>17</v>
      </c>
      <c r="L51" s="22" t="s">
        <v>17</v>
      </c>
      <c r="N51" s="22" t="s">
        <v>17</v>
      </c>
    </row>
    <row r="52" spans="1:14" ht="15.75" thickBot="1" x14ac:dyDescent="0.3">
      <c r="A52" s="3"/>
      <c r="B52" s="24"/>
      <c r="C52" s="24"/>
      <c r="D52" s="24"/>
      <c r="E52" s="3"/>
      <c r="F52" s="73" t="s">
        <v>18</v>
      </c>
      <c r="G52" s="73"/>
      <c r="J52" s="25" t="s">
        <v>19</v>
      </c>
      <c r="L52" s="25" t="s">
        <v>19</v>
      </c>
      <c r="N52" s="25" t="s">
        <v>19</v>
      </c>
    </row>
    <row r="53" spans="1:14" x14ac:dyDescent="0.25">
      <c r="A53" s="3" t="s">
        <v>6</v>
      </c>
      <c r="B53" s="24"/>
      <c r="C53" s="24"/>
      <c r="D53" s="21">
        <f>[1]Tabelas_Consumos!$N$89</f>
        <v>1227247.7620445583</v>
      </c>
      <c r="E53" s="3"/>
      <c r="F53" s="3"/>
      <c r="G53" s="3"/>
    </row>
    <row r="54" spans="1:14" x14ac:dyDescent="0.25">
      <c r="A54" s="3" t="s">
        <v>7</v>
      </c>
      <c r="B54" s="24"/>
      <c r="C54" s="24"/>
      <c r="D54" s="21">
        <f>[1]Tabelas_Consumos!$N$91</f>
        <v>869839.23014625581</v>
      </c>
      <c r="E54" s="3"/>
      <c r="F54" s="3"/>
      <c r="G54" s="3"/>
    </row>
    <row r="55" spans="1:14" x14ac:dyDescent="0.25">
      <c r="A55" s="3" t="s">
        <v>8</v>
      </c>
      <c r="B55" s="24"/>
      <c r="C55" s="24"/>
      <c r="D55" s="21">
        <f>[1]Tabelas_Consumos!$N$93</f>
        <v>592648.41633485106</v>
      </c>
      <c r="E55" s="3"/>
      <c r="F55" s="3"/>
      <c r="G55" s="3"/>
    </row>
    <row r="56" spans="1:14" x14ac:dyDescent="0.25">
      <c r="A56" s="3" t="s">
        <v>9</v>
      </c>
      <c r="B56" s="24"/>
      <c r="C56" s="24"/>
      <c r="D56" s="21">
        <f>[1]Tabelas_Consumos!$N$95</f>
        <v>37850.849000000002</v>
      </c>
      <c r="E56" s="3"/>
      <c r="F56" s="3"/>
      <c r="G56" s="3"/>
    </row>
    <row r="57" spans="1:14" x14ac:dyDescent="0.25">
      <c r="A57" s="3"/>
      <c r="B57" s="24"/>
      <c r="C57" s="24"/>
      <c r="D57" s="24"/>
      <c r="E57" s="3"/>
      <c r="F57" s="3"/>
      <c r="G57" s="3"/>
    </row>
    <row r="58" spans="1:14" x14ac:dyDescent="0.25">
      <c r="A58" s="3" t="s">
        <v>23</v>
      </c>
      <c r="B58" s="24"/>
      <c r="C58" s="29"/>
      <c r="D58" s="24"/>
      <c r="E58" s="3"/>
      <c r="F58" s="3"/>
      <c r="G58" s="3"/>
    </row>
    <row r="59" spans="1:14" x14ac:dyDescent="0.25">
      <c r="A59" s="3"/>
      <c r="B59" s="24"/>
      <c r="C59" s="24"/>
      <c r="D59" s="24"/>
      <c r="E59" s="3"/>
      <c r="F59" s="3"/>
      <c r="G59" s="3"/>
    </row>
    <row r="60" spans="1:14" x14ac:dyDescent="0.25">
      <c r="A60" s="3"/>
      <c r="B60" s="24"/>
      <c r="C60" s="24"/>
      <c r="D60" s="24"/>
      <c r="E60" s="31" t="s">
        <v>25</v>
      </c>
      <c r="F60" s="3"/>
      <c r="G60" s="3"/>
    </row>
    <row r="61" spans="1:14" x14ac:dyDescent="0.25">
      <c r="A61" s="3" t="s">
        <v>26</v>
      </c>
      <c r="B61" s="32">
        <f>SUM(B44:B46)</f>
        <v>2511381.4238316519</v>
      </c>
      <c r="C61" s="32">
        <f>SUM(C44:C46)</f>
        <v>1522348.3889293373</v>
      </c>
      <c r="D61" s="32">
        <f>SUM(D44:D46)</f>
        <v>3307269.7316184174</v>
      </c>
      <c r="E61" s="33">
        <f>SUM(B61:D61)</f>
        <v>7340999.5443794066</v>
      </c>
      <c r="F61" s="3"/>
      <c r="G61" s="3"/>
    </row>
    <row r="62" spans="1:14" x14ac:dyDescent="0.25">
      <c r="A62" s="3"/>
      <c r="B62" s="32"/>
      <c r="C62" s="32"/>
      <c r="D62" s="32"/>
      <c r="E62" s="3"/>
      <c r="F62" s="3"/>
      <c r="G62" s="3"/>
    </row>
    <row r="63" spans="1:14" x14ac:dyDescent="0.25">
      <c r="A63" s="34" t="s">
        <v>27</v>
      </c>
      <c r="B63" s="36">
        <f>[1]Tabelas_Consumos!$N$105</f>
        <v>1104930.8855979999</v>
      </c>
      <c r="C63" s="32"/>
      <c r="D63" s="32"/>
      <c r="E63" s="3"/>
      <c r="F63" s="3"/>
      <c r="G63" s="3"/>
    </row>
    <row r="64" spans="1:14" x14ac:dyDescent="0.25">
      <c r="A64" s="34" t="s">
        <v>28</v>
      </c>
      <c r="B64" s="36">
        <f>E61-B63</f>
        <v>6236068.6587814065</v>
      </c>
      <c r="C64" s="32"/>
      <c r="D64" s="32"/>
      <c r="E64" s="3"/>
      <c r="F64" s="3"/>
      <c r="G64" s="3"/>
    </row>
    <row r="65" spans="1:14" x14ac:dyDescent="0.25">
      <c r="A65" s="3"/>
      <c r="B65" s="32"/>
      <c r="C65" s="32"/>
      <c r="D65" s="32"/>
      <c r="E65" s="3"/>
      <c r="F65" s="3"/>
      <c r="G65" s="3"/>
    </row>
    <row r="66" spans="1:14" x14ac:dyDescent="0.25">
      <c r="A66" s="3"/>
      <c r="B66" s="32"/>
      <c r="C66" s="32"/>
      <c r="D66" s="32"/>
      <c r="E66" s="3"/>
      <c r="F66" s="3"/>
      <c r="G66" s="3"/>
    </row>
    <row r="67" spans="1:14" x14ac:dyDescent="0.25">
      <c r="A67" s="3"/>
      <c r="B67" s="32"/>
      <c r="C67" s="32"/>
      <c r="D67" s="32"/>
      <c r="E67" s="3"/>
      <c r="F67" s="3"/>
      <c r="G67" s="3"/>
    </row>
    <row r="68" spans="1:14" x14ac:dyDescent="0.25">
      <c r="A68" s="3"/>
      <c r="B68" s="32"/>
      <c r="C68" s="32"/>
      <c r="D68" s="32"/>
      <c r="E68" s="3"/>
      <c r="F68" s="3"/>
      <c r="G68" s="3"/>
    </row>
    <row r="69" spans="1:14" x14ac:dyDescent="0.25">
      <c r="A69" s="3"/>
      <c r="B69" s="32"/>
      <c r="C69" s="32"/>
      <c r="D69" s="32"/>
      <c r="E69" s="3"/>
      <c r="F69" s="3"/>
      <c r="G69" s="3"/>
    </row>
    <row r="70" spans="1:14" x14ac:dyDescent="0.25">
      <c r="A70" s="3"/>
      <c r="B70" s="32"/>
      <c r="C70" s="32"/>
      <c r="D70" s="32"/>
      <c r="E70" s="3"/>
      <c r="F70" s="3"/>
      <c r="G70" s="3"/>
    </row>
    <row r="71" spans="1:14" x14ac:dyDescent="0.25">
      <c r="A71" s="3"/>
      <c r="B71" s="32"/>
      <c r="C71" s="32"/>
      <c r="D71" s="32"/>
      <c r="E71" s="3"/>
      <c r="F71" s="3"/>
      <c r="G71" s="3"/>
    </row>
    <row r="72" spans="1:14" x14ac:dyDescent="0.25">
      <c r="A72" s="3"/>
      <c r="B72" s="32"/>
      <c r="C72" s="32"/>
      <c r="D72" s="32"/>
      <c r="E72" s="3"/>
      <c r="F72" s="3"/>
      <c r="G72" s="3"/>
    </row>
    <row r="73" spans="1:14" x14ac:dyDescent="0.25">
      <c r="A73" s="3"/>
      <c r="B73" s="32"/>
      <c r="C73" s="32"/>
      <c r="D73" s="32"/>
      <c r="E73" s="3"/>
      <c r="F73" s="3"/>
      <c r="G73" s="3"/>
    </row>
    <row r="74" spans="1:14" x14ac:dyDescent="0.25">
      <c r="A74" s="3"/>
      <c r="B74" s="32"/>
      <c r="C74" s="32"/>
      <c r="D74" s="32"/>
      <c r="E74" s="3"/>
      <c r="F74" s="3"/>
      <c r="G74" s="3"/>
    </row>
    <row r="75" spans="1:14" x14ac:dyDescent="0.25">
      <c r="A75" s="3"/>
      <c r="B75" s="32"/>
      <c r="C75" s="32"/>
      <c r="D75" s="32"/>
      <c r="E75" s="3"/>
      <c r="F75" s="3"/>
      <c r="G75" s="3"/>
    </row>
    <row r="76" spans="1:14" x14ac:dyDescent="0.25">
      <c r="A76" s="3"/>
      <c r="B76" s="32"/>
      <c r="C76" s="32"/>
      <c r="D76" s="32"/>
      <c r="E76" s="3"/>
      <c r="F76" s="3"/>
      <c r="G76" s="3"/>
    </row>
    <row r="77" spans="1:14" x14ac:dyDescent="0.25">
      <c r="A77" s="3"/>
      <c r="B77" s="32"/>
      <c r="C77" s="32"/>
      <c r="D77" s="32"/>
      <c r="E77" s="3"/>
      <c r="F77" s="3"/>
      <c r="G77" s="3"/>
    </row>
    <row r="78" spans="1:14" x14ac:dyDescent="0.25">
      <c r="A78" s="3"/>
      <c r="B78" s="32"/>
      <c r="C78" s="32"/>
      <c r="D78" s="32"/>
      <c r="E78" s="3"/>
      <c r="F78" s="3"/>
      <c r="G78" s="3"/>
    </row>
    <row r="79" spans="1:14" x14ac:dyDescent="0.25">
      <c r="A79" s="62" t="s">
        <v>30</v>
      </c>
      <c r="B79" s="62"/>
      <c r="C79" s="62"/>
      <c r="D79" s="62"/>
      <c r="E79" s="62"/>
      <c r="F79" s="62"/>
      <c r="G79" s="62"/>
      <c r="I79" s="62" t="s">
        <v>1</v>
      </c>
      <c r="J79" s="62"/>
      <c r="K79" s="62"/>
      <c r="L79" s="62"/>
      <c r="M79" s="62"/>
      <c r="N79" s="62"/>
    </row>
    <row r="80" spans="1:14" ht="15.75" thickBot="1" x14ac:dyDescent="0.3">
      <c r="A80" s="3"/>
      <c r="B80" s="3" t="s">
        <v>2</v>
      </c>
      <c r="C80" s="3" t="s">
        <v>3</v>
      </c>
      <c r="D80" s="3" t="s">
        <v>4</v>
      </c>
      <c r="E80" s="3"/>
      <c r="F80" s="3"/>
      <c r="G80" s="3"/>
    </row>
    <row r="81" spans="1:14" x14ac:dyDescent="0.25">
      <c r="A81" s="3"/>
      <c r="B81" s="3"/>
      <c r="C81" s="3"/>
      <c r="D81" s="3"/>
      <c r="E81" s="3"/>
      <c r="F81" s="73" t="s">
        <v>5</v>
      </c>
      <c r="G81" s="73"/>
      <c r="I81" s="4">
        <f>B82</f>
        <v>1350866.6714460372</v>
      </c>
      <c r="J81" s="70">
        <v>1</v>
      </c>
      <c r="K81" s="5">
        <f>B99</f>
        <v>2331826.2623888119</v>
      </c>
      <c r="L81" s="6">
        <v>1</v>
      </c>
      <c r="M81" s="5">
        <f>B99</f>
        <v>2331826.2623888119</v>
      </c>
      <c r="N81" s="7">
        <v>1</v>
      </c>
    </row>
    <row r="82" spans="1:14" x14ac:dyDescent="0.25">
      <c r="A82" s="3" t="s">
        <v>6</v>
      </c>
      <c r="B82" s="32">
        <f>[4]Tabelas_Consumos!$N$7</f>
        <v>1350866.6714460372</v>
      </c>
      <c r="C82" s="32">
        <f>[4]Tabelas_Consumos!$N$12</f>
        <v>726514.08106976631</v>
      </c>
      <c r="D82" s="32">
        <f>[4]Tabelas_Consumos!$N$17</f>
        <v>1577221.719860991</v>
      </c>
      <c r="E82" s="3"/>
      <c r="F82" s="3"/>
      <c r="G82" s="3"/>
      <c r="I82" s="9">
        <f>B83</f>
        <v>760672.38213513547</v>
      </c>
      <c r="J82" s="71"/>
      <c r="K82" s="10">
        <f>C82</f>
        <v>726514.08106976631</v>
      </c>
      <c r="L82" s="71">
        <v>2</v>
      </c>
      <c r="M82" s="11">
        <f>C99</f>
        <v>1428017.4176015123</v>
      </c>
      <c r="N82" s="12">
        <v>2</v>
      </c>
    </row>
    <row r="83" spans="1:14" x14ac:dyDescent="0.25">
      <c r="A83" s="3" t="s">
        <v>7</v>
      </c>
      <c r="B83" s="32">
        <f>[4]Tabelas_Consumos!$N$22</f>
        <v>760672.38213513547</v>
      </c>
      <c r="C83" s="32">
        <f>[4]Tabelas_Consumos!$N$29</f>
        <v>550700.78018195485</v>
      </c>
      <c r="D83" s="32">
        <f>[4]Tabelas_Consumos!$N$36</f>
        <v>1161566.1541932626</v>
      </c>
      <c r="E83" s="3"/>
      <c r="F83" s="3"/>
      <c r="G83" s="3"/>
      <c r="I83" s="13">
        <f>B84</f>
        <v>220287.20880763943</v>
      </c>
      <c r="J83" s="71"/>
      <c r="K83" s="9">
        <f>C83</f>
        <v>550700.78018195485</v>
      </c>
      <c r="L83" s="71"/>
      <c r="M83" s="10">
        <f>D82</f>
        <v>1577221.719860991</v>
      </c>
      <c r="N83" s="71">
        <v>3</v>
      </c>
    </row>
    <row r="84" spans="1:14" x14ac:dyDescent="0.25">
      <c r="A84" s="3" t="s">
        <v>8</v>
      </c>
      <c r="B84" s="32">
        <f>[4]Tabelas_Consumos!$N$24</f>
        <v>220287.20880763943</v>
      </c>
      <c r="C84" s="32">
        <f>[4]Tabelas_Consumos!$N$31</f>
        <v>150802.55634979112</v>
      </c>
      <c r="D84" s="32">
        <f>[4]Tabelas_Consumos!$N$38</f>
        <v>614757.09134470462</v>
      </c>
      <c r="E84" s="3"/>
      <c r="F84" s="3"/>
      <c r="G84" s="3"/>
      <c r="I84" s="11">
        <f>C99</f>
        <v>1428017.4176015123</v>
      </c>
      <c r="J84" s="14">
        <v>2</v>
      </c>
      <c r="K84" s="13">
        <f>C84</f>
        <v>150802.55634979112</v>
      </c>
      <c r="L84" s="71"/>
      <c r="M84" s="9">
        <f>D83</f>
        <v>1161566.1541932626</v>
      </c>
      <c r="N84" s="71"/>
    </row>
    <row r="85" spans="1:14" ht="15.75" thickBot="1" x14ac:dyDescent="0.3">
      <c r="A85" s="3" t="s">
        <v>9</v>
      </c>
      <c r="B85" s="15">
        <f>[5]Folha1!$D$37</f>
        <v>24951.239999999998</v>
      </c>
      <c r="C85" s="15">
        <f>[5]Folha1!$H$37</f>
        <v>150864.54499999998</v>
      </c>
      <c r="D85" s="15">
        <f>D94</f>
        <v>37925.114999999998</v>
      </c>
      <c r="E85" s="3"/>
      <c r="F85" s="3"/>
      <c r="G85" s="3"/>
      <c r="I85" s="16">
        <f>D99</f>
        <v>3353544.965398958</v>
      </c>
      <c r="J85" s="17">
        <v>3</v>
      </c>
      <c r="K85" s="16">
        <f>D99</f>
        <v>3353544.965398958</v>
      </c>
      <c r="L85" s="18">
        <v>3</v>
      </c>
      <c r="M85" s="19">
        <f>D84</f>
        <v>614757.09134470462</v>
      </c>
      <c r="N85" s="72"/>
    </row>
    <row r="86" spans="1:14" x14ac:dyDescent="0.25">
      <c r="A86" s="3"/>
      <c r="B86" s="3"/>
      <c r="C86" s="3"/>
      <c r="D86" s="3"/>
      <c r="E86" s="3"/>
      <c r="F86" s="73" t="s">
        <v>10</v>
      </c>
      <c r="G86" s="73"/>
      <c r="J86" s="20" t="s">
        <v>11</v>
      </c>
      <c r="L86" s="20" t="s">
        <v>12</v>
      </c>
      <c r="N86" s="20" t="s">
        <v>12</v>
      </c>
    </row>
    <row r="87" spans="1:14" x14ac:dyDescent="0.25">
      <c r="A87" s="3" t="s">
        <v>13</v>
      </c>
      <c r="B87" s="21">
        <f>[4]Tabelas_Consumos!$N$45</f>
        <v>37025.297159312911</v>
      </c>
      <c r="C87" s="21">
        <f>[4]Tabelas_Consumos!$N$46</f>
        <v>4160.6617235532358</v>
      </c>
      <c r="D87" s="21">
        <f>[4]Tabelas_Consumos!$N$47</f>
        <v>13789.356307516862</v>
      </c>
      <c r="E87" s="35"/>
      <c r="F87" s="3"/>
      <c r="G87" s="3"/>
      <c r="J87" s="22" t="s">
        <v>14</v>
      </c>
      <c r="L87" s="22" t="s">
        <v>14</v>
      </c>
      <c r="N87" s="22" t="s">
        <v>11</v>
      </c>
    </row>
    <row r="88" spans="1:14" x14ac:dyDescent="0.25">
      <c r="A88" s="3" t="s">
        <v>15</v>
      </c>
      <c r="B88" s="21">
        <f>[4]Tabelas_Consumos!$N$64</f>
        <v>161855.08292866556</v>
      </c>
      <c r="C88" s="23"/>
      <c r="D88" s="21">
        <f>[4]Tabelas_Consumos!$N$65</f>
        <v>176349.54035743541</v>
      </c>
      <c r="E88" s="35"/>
      <c r="F88" s="3"/>
      <c r="G88" s="3"/>
      <c r="J88" s="22" t="s">
        <v>16</v>
      </c>
      <c r="L88" s="22" t="s">
        <v>16</v>
      </c>
      <c r="N88" s="22" t="s">
        <v>16</v>
      </c>
    </row>
    <row r="89" spans="1:14" x14ac:dyDescent="0.25">
      <c r="A89" s="3" t="s">
        <v>6</v>
      </c>
      <c r="B89" s="21">
        <f>[4]Tabelas_Consumos!$N$77</f>
        <v>302457</v>
      </c>
      <c r="C89" s="21">
        <f>[4]Tabelas_Consumos!$N$79</f>
        <v>112625.10000000002</v>
      </c>
      <c r="D89" s="21">
        <f>[4]Tabelas_Consumos!$N$81</f>
        <v>370093.99999999983</v>
      </c>
      <c r="E89" s="35"/>
      <c r="F89" s="3"/>
      <c r="G89" s="3"/>
      <c r="J89" s="22" t="s">
        <v>17</v>
      </c>
      <c r="L89" s="22" t="s">
        <v>17</v>
      </c>
      <c r="N89" s="22" t="s">
        <v>17</v>
      </c>
    </row>
    <row r="90" spans="1:14" ht="15.75" thickBot="1" x14ac:dyDescent="0.3">
      <c r="A90" s="3"/>
      <c r="B90" s="24"/>
      <c r="C90" s="24"/>
      <c r="D90" s="24"/>
      <c r="E90" s="3"/>
      <c r="F90" s="73" t="s">
        <v>18</v>
      </c>
      <c r="G90" s="73"/>
      <c r="J90" s="25" t="s">
        <v>19</v>
      </c>
      <c r="L90" s="25" t="s">
        <v>19</v>
      </c>
      <c r="N90" s="25" t="s">
        <v>19</v>
      </c>
    </row>
    <row r="91" spans="1:14" x14ac:dyDescent="0.25">
      <c r="A91" s="3" t="s">
        <v>6</v>
      </c>
      <c r="B91" s="35"/>
      <c r="C91" s="35"/>
      <c r="D91" s="21">
        <f>[4]Tabelas_Consumos!$N$89</f>
        <v>1162300.1747609915</v>
      </c>
      <c r="E91" s="3"/>
      <c r="F91" s="3"/>
      <c r="G91" s="3"/>
    </row>
    <row r="92" spans="1:14" x14ac:dyDescent="0.25">
      <c r="A92" s="3" t="s">
        <v>7</v>
      </c>
      <c r="B92" s="35"/>
      <c r="C92" s="35"/>
      <c r="D92" s="21">
        <f>[4]Tabelas_Consumos!$N$91</f>
        <v>985299.69023207878</v>
      </c>
      <c r="E92" s="3"/>
      <c r="F92" s="3"/>
      <c r="G92" s="8"/>
    </row>
    <row r="93" spans="1:14" x14ac:dyDescent="0.25">
      <c r="A93" s="3" t="s">
        <v>8</v>
      </c>
      <c r="B93" s="35"/>
      <c r="C93" s="35"/>
      <c r="D93" s="21">
        <f>[4]Tabelas_Consumos!$N$93</f>
        <v>594376.90389515669</v>
      </c>
      <c r="E93" s="3"/>
      <c r="F93" s="3"/>
      <c r="G93" s="3"/>
    </row>
    <row r="94" spans="1:14" x14ac:dyDescent="0.25">
      <c r="A94" s="3" t="s">
        <v>9</v>
      </c>
      <c r="B94" s="24"/>
      <c r="C94" s="24"/>
      <c r="D94" s="21">
        <f>[4]Tabelas_Consumos!$N$95</f>
        <v>37925.114999999998</v>
      </c>
      <c r="E94" s="3"/>
      <c r="F94" s="3"/>
      <c r="G94" s="8"/>
    </row>
    <row r="95" spans="1:14" x14ac:dyDescent="0.25">
      <c r="A95" s="3"/>
      <c r="B95" s="24"/>
      <c r="C95" s="24"/>
      <c r="D95" s="24"/>
      <c r="E95" s="3"/>
      <c r="F95" s="3"/>
      <c r="G95" s="3"/>
    </row>
    <row r="96" spans="1:14" x14ac:dyDescent="0.25">
      <c r="A96" s="3" t="s">
        <v>23</v>
      </c>
      <c r="B96" s="24"/>
      <c r="C96" s="29"/>
      <c r="D96" s="24"/>
      <c r="E96" s="3"/>
      <c r="F96" s="3"/>
      <c r="G96" s="3"/>
    </row>
    <row r="97" spans="1:7" x14ac:dyDescent="0.25">
      <c r="A97" s="3"/>
      <c r="B97" s="24"/>
      <c r="C97" s="24"/>
      <c r="D97" s="24"/>
      <c r="E97" s="3"/>
      <c r="F97" s="3"/>
      <c r="G97" s="3"/>
    </row>
    <row r="98" spans="1:7" x14ac:dyDescent="0.25">
      <c r="A98" s="3"/>
      <c r="B98" s="24"/>
      <c r="C98" s="24"/>
      <c r="D98" s="24"/>
      <c r="E98" s="31" t="s">
        <v>25</v>
      </c>
      <c r="F98" s="3"/>
      <c r="G98" s="3"/>
    </row>
    <row r="99" spans="1:7" x14ac:dyDescent="0.25">
      <c r="A99" s="3" t="s">
        <v>26</v>
      </c>
      <c r="B99" s="32">
        <f>SUM(B82:B84)</f>
        <v>2331826.2623888119</v>
      </c>
      <c r="C99" s="32">
        <f>SUM(C82:C84)</f>
        <v>1428017.4176015123</v>
      </c>
      <c r="D99" s="32">
        <f>SUM(D82:D84)</f>
        <v>3353544.965398958</v>
      </c>
      <c r="E99" s="33">
        <f>SUM(B99:D99)</f>
        <v>7113388.6453892821</v>
      </c>
      <c r="F99" s="3"/>
      <c r="G99" s="3"/>
    </row>
    <row r="100" spans="1:7" x14ac:dyDescent="0.25">
      <c r="A100" s="3"/>
      <c r="B100" s="32"/>
      <c r="C100" s="32"/>
      <c r="D100" s="32"/>
      <c r="E100" s="3"/>
      <c r="F100" s="3"/>
      <c r="G100" s="3"/>
    </row>
    <row r="101" spans="1:7" x14ac:dyDescent="0.25">
      <c r="A101" s="34" t="s">
        <v>27</v>
      </c>
      <c r="B101" s="36">
        <f>[6]Tabelas_Consumos!$N$104</f>
        <v>983877.26097413013</v>
      </c>
      <c r="C101" s="32"/>
      <c r="D101" s="32"/>
      <c r="E101" s="3"/>
      <c r="F101" s="3"/>
      <c r="G101" s="3"/>
    </row>
    <row r="102" spans="1:7" x14ac:dyDescent="0.25">
      <c r="A102" s="34" t="s">
        <v>28</v>
      </c>
      <c r="B102" s="36">
        <f>E99-B101</f>
        <v>6129511.3844151516</v>
      </c>
      <c r="C102" s="32"/>
      <c r="D102" s="32"/>
      <c r="E102" s="3"/>
      <c r="F102" s="3"/>
      <c r="G102" s="3"/>
    </row>
    <row r="103" spans="1:7" x14ac:dyDescent="0.25">
      <c r="A103" s="3"/>
      <c r="B103" s="32"/>
      <c r="C103" s="32"/>
      <c r="D103" s="32"/>
      <c r="E103" s="3"/>
      <c r="F103" s="3"/>
      <c r="G103" s="3"/>
    </row>
    <row r="104" spans="1:7" x14ac:dyDescent="0.25">
      <c r="A104" s="3"/>
      <c r="B104" s="32"/>
      <c r="C104" s="32"/>
      <c r="D104" s="32"/>
      <c r="E104" s="3"/>
      <c r="F104" s="3"/>
      <c r="G104" s="3"/>
    </row>
    <row r="105" spans="1:7" x14ac:dyDescent="0.25">
      <c r="A105" s="3"/>
      <c r="B105" s="32"/>
      <c r="C105" s="32"/>
      <c r="D105" s="32"/>
      <c r="E105" s="3"/>
      <c r="F105" s="3"/>
      <c r="G105" s="3"/>
    </row>
    <row r="106" spans="1:7" x14ac:dyDescent="0.25">
      <c r="A106" s="3"/>
      <c r="B106" s="32"/>
      <c r="C106" s="32"/>
      <c r="D106" s="32"/>
      <c r="E106" s="3"/>
      <c r="F106" s="3"/>
      <c r="G106" s="3"/>
    </row>
    <row r="107" spans="1:7" x14ac:dyDescent="0.25">
      <c r="A107" s="3"/>
      <c r="B107" s="32"/>
      <c r="C107" s="32"/>
      <c r="D107" s="32"/>
      <c r="E107" s="3"/>
      <c r="F107" s="3"/>
      <c r="G107" s="3"/>
    </row>
    <row r="108" spans="1:7" x14ac:dyDescent="0.25">
      <c r="A108" s="3"/>
      <c r="B108" s="32"/>
      <c r="C108" s="32"/>
      <c r="D108" s="32"/>
      <c r="E108" s="3"/>
      <c r="F108" s="3"/>
      <c r="G108" s="3"/>
    </row>
    <row r="109" spans="1:7" x14ac:dyDescent="0.25">
      <c r="A109" s="3"/>
      <c r="B109" s="32"/>
      <c r="C109" s="32"/>
      <c r="D109" s="32"/>
      <c r="E109" s="3"/>
      <c r="F109" s="3"/>
      <c r="G109" s="3"/>
    </row>
    <row r="110" spans="1:7" x14ac:dyDescent="0.25">
      <c r="A110" s="3"/>
      <c r="B110" s="32"/>
      <c r="C110" s="32"/>
      <c r="D110" s="32"/>
      <c r="E110" s="3"/>
      <c r="F110" s="3"/>
      <c r="G110" s="3"/>
    </row>
    <row r="111" spans="1:7" x14ac:dyDescent="0.25">
      <c r="A111" s="3"/>
      <c r="B111" s="32"/>
      <c r="C111" s="32"/>
      <c r="D111" s="32"/>
      <c r="E111" s="3"/>
      <c r="F111" s="3"/>
      <c r="G111" s="3"/>
    </row>
    <row r="112" spans="1:7" x14ac:dyDescent="0.25">
      <c r="A112" s="3"/>
      <c r="B112" s="32"/>
      <c r="C112" s="32"/>
      <c r="D112" s="32"/>
      <c r="E112" s="3"/>
      <c r="F112" s="3"/>
      <c r="G112" s="3"/>
    </row>
    <row r="113" spans="1:14" x14ac:dyDescent="0.25">
      <c r="A113" s="3"/>
      <c r="B113" s="32"/>
      <c r="C113" s="32"/>
      <c r="D113" s="32"/>
      <c r="E113" s="3"/>
      <c r="F113" s="3"/>
      <c r="G113" s="3"/>
    </row>
    <row r="114" spans="1:14" x14ac:dyDescent="0.25">
      <c r="A114" s="3"/>
      <c r="B114" s="32"/>
      <c r="C114" s="32"/>
      <c r="D114" s="32"/>
      <c r="E114" s="3"/>
      <c r="F114" s="3"/>
      <c r="G114" s="3"/>
    </row>
    <row r="115" spans="1:14" x14ac:dyDescent="0.25">
      <c r="A115" s="3"/>
      <c r="B115" s="32"/>
      <c r="C115" s="32"/>
      <c r="D115" s="32"/>
      <c r="E115" s="3"/>
      <c r="F115" s="3"/>
      <c r="G115" s="3"/>
    </row>
    <row r="116" spans="1:14" x14ac:dyDescent="0.25">
      <c r="A116" s="3"/>
      <c r="B116" s="32"/>
      <c r="C116" s="32"/>
      <c r="D116" s="32"/>
      <c r="E116" s="3"/>
      <c r="F116" s="3"/>
      <c r="G116" s="3"/>
    </row>
    <row r="117" spans="1:14" x14ac:dyDescent="0.25">
      <c r="A117" s="62" t="s">
        <v>31</v>
      </c>
      <c r="B117" s="62"/>
      <c r="C117" s="62"/>
      <c r="D117" s="62"/>
      <c r="E117" s="62"/>
      <c r="F117" s="62"/>
      <c r="G117" s="62"/>
      <c r="I117" s="62" t="s">
        <v>1</v>
      </c>
      <c r="J117" s="62"/>
      <c r="K117" s="62"/>
      <c r="L117" s="62"/>
      <c r="M117" s="62"/>
      <c r="N117" s="62"/>
    </row>
    <row r="118" spans="1:14" ht="15.75" thickBot="1" x14ac:dyDescent="0.3">
      <c r="A118" s="3"/>
      <c r="B118" s="3" t="s">
        <v>2</v>
      </c>
      <c r="C118" s="3" t="s">
        <v>3</v>
      </c>
      <c r="D118" s="3" t="s">
        <v>4</v>
      </c>
      <c r="E118" s="3"/>
      <c r="F118" s="3"/>
      <c r="G118" s="3"/>
    </row>
    <row r="119" spans="1:14" x14ac:dyDescent="0.25">
      <c r="A119" s="3"/>
      <c r="B119" s="3"/>
      <c r="C119" s="3"/>
      <c r="D119" s="3"/>
      <c r="E119" s="3"/>
      <c r="F119" s="73" t="s">
        <v>5</v>
      </c>
      <c r="G119" s="73"/>
      <c r="I119" s="4">
        <f>B120</f>
        <v>1317280.9891061243</v>
      </c>
      <c r="J119" s="70">
        <v>1</v>
      </c>
      <c r="K119" s="5">
        <f>B137</f>
        <v>2286618.4102003123</v>
      </c>
      <c r="L119" s="6">
        <v>1</v>
      </c>
      <c r="M119" s="5">
        <f>B137</f>
        <v>2286618.4102003123</v>
      </c>
      <c r="N119" s="7">
        <v>1</v>
      </c>
    </row>
    <row r="120" spans="1:14" x14ac:dyDescent="0.25">
      <c r="A120" s="3" t="s">
        <v>6</v>
      </c>
      <c r="B120" s="32">
        <f>[6]Tabelas_Consumos!$N$7</f>
        <v>1317280.9891061243</v>
      </c>
      <c r="C120" s="32">
        <f>[6]Tabelas_Consumos!$N$12</f>
        <v>713208.23760148452</v>
      </c>
      <c r="D120" s="32">
        <f>[6]Tabelas_Consumos!$N$17</f>
        <v>1604353.3748172345</v>
      </c>
      <c r="E120" s="3"/>
      <c r="F120" s="3"/>
      <c r="G120" s="3"/>
      <c r="I120" s="9">
        <f>B121</f>
        <v>741316.91364032903</v>
      </c>
      <c r="J120" s="71"/>
      <c r="K120" s="10">
        <f>C120</f>
        <v>713208.23760148452</v>
      </c>
      <c r="L120" s="71">
        <v>2</v>
      </c>
      <c r="M120" s="11">
        <f>C137</f>
        <v>1440442.0450034908</v>
      </c>
      <c r="N120" s="12">
        <v>2</v>
      </c>
    </row>
    <row r="121" spans="1:14" x14ac:dyDescent="0.25">
      <c r="A121" s="3" t="s">
        <v>7</v>
      </c>
      <c r="B121" s="32">
        <f>[6]Tabelas_Consumos!$N$22</f>
        <v>741316.91364032903</v>
      </c>
      <c r="C121" s="32">
        <f>[6]Tabelas_Consumos!$N$29</f>
        <v>523649.32492738229</v>
      </c>
      <c r="D121" s="32">
        <f>[6]Tabelas_Consumos!$N$36</f>
        <v>1236096.10619939</v>
      </c>
      <c r="E121" s="3"/>
      <c r="F121" s="3"/>
      <c r="G121" s="3"/>
      <c r="I121" s="13">
        <f>B122</f>
        <v>228020.50745385903</v>
      </c>
      <c r="J121" s="71"/>
      <c r="K121" s="9">
        <f>C121</f>
        <v>523649.32492738229</v>
      </c>
      <c r="L121" s="71"/>
      <c r="M121" s="10">
        <f>D120</f>
        <v>1604353.3748172345</v>
      </c>
      <c r="N121" s="71">
        <v>3</v>
      </c>
    </row>
    <row r="122" spans="1:14" x14ac:dyDescent="0.25">
      <c r="A122" s="3" t="s">
        <v>8</v>
      </c>
      <c r="B122" s="32">
        <f>[6]Tabelas_Consumos!$N$24</f>
        <v>228020.50745385903</v>
      </c>
      <c r="C122" s="32">
        <f>[6]Tabelas_Consumos!$N$31</f>
        <v>203584.48247462389</v>
      </c>
      <c r="D122" s="32">
        <f>[6]Tabelas_Consumos!$N$38</f>
        <v>766693.68810812058</v>
      </c>
      <c r="E122" s="3"/>
      <c r="F122" s="3"/>
      <c r="G122" s="3"/>
      <c r="I122" s="11">
        <f>C137</f>
        <v>1440442.0450034908</v>
      </c>
      <c r="J122" s="14">
        <v>2</v>
      </c>
      <c r="K122" s="13">
        <f>C122</f>
        <v>203584.48247462389</v>
      </c>
      <c r="L122" s="71"/>
      <c r="M122" s="9">
        <f>D121</f>
        <v>1236096.10619939</v>
      </c>
      <c r="N122" s="71"/>
    </row>
    <row r="123" spans="1:14" ht="15.75" thickBot="1" x14ac:dyDescent="0.3">
      <c r="A123" s="3" t="s">
        <v>9</v>
      </c>
      <c r="B123" s="15">
        <f>[7]Folha1!$D$37</f>
        <v>22931.910000000007</v>
      </c>
      <c r="C123" s="15">
        <f>[7]Folha1!$H$37</f>
        <v>170213.85499999998</v>
      </c>
      <c r="D123" s="15">
        <f>D132</f>
        <v>35700.667999999998</v>
      </c>
      <c r="E123" s="3"/>
      <c r="F123" s="3"/>
      <c r="G123" s="3"/>
      <c r="I123" s="16">
        <f>D137</f>
        <v>3607143.1691247453</v>
      </c>
      <c r="J123" s="17">
        <v>3</v>
      </c>
      <c r="K123" s="16">
        <f>D137</f>
        <v>3607143.1691247453</v>
      </c>
      <c r="L123" s="18">
        <v>3</v>
      </c>
      <c r="M123" s="19">
        <f>D122</f>
        <v>766693.68810812058</v>
      </c>
      <c r="N123" s="72"/>
    </row>
    <row r="124" spans="1:14" x14ac:dyDescent="0.25">
      <c r="A124" s="3"/>
      <c r="B124" s="3"/>
      <c r="C124" s="3"/>
      <c r="D124" s="3"/>
      <c r="E124" s="3"/>
      <c r="F124" s="73" t="s">
        <v>10</v>
      </c>
      <c r="G124" s="73"/>
      <c r="J124" s="20" t="s">
        <v>11</v>
      </c>
      <c r="L124" s="20" t="s">
        <v>12</v>
      </c>
      <c r="N124" s="20" t="s">
        <v>12</v>
      </c>
    </row>
    <row r="125" spans="1:14" x14ac:dyDescent="0.25">
      <c r="A125" s="3" t="s">
        <v>13</v>
      </c>
      <c r="B125" s="21">
        <f>[6]Tabelas_Consumos!$N$45</f>
        <v>36989.330514263915</v>
      </c>
      <c r="C125" s="21">
        <f>[6]Tabelas_Consumos!$N$46</f>
        <v>3399.7386395868843</v>
      </c>
      <c r="D125" s="21">
        <f>[6]Tabelas_Consumos!$N$47</f>
        <v>11190.391233648257</v>
      </c>
      <c r="E125" s="35"/>
      <c r="F125" s="3"/>
      <c r="G125" s="3"/>
      <c r="J125" s="22" t="s">
        <v>14</v>
      </c>
      <c r="L125" s="22" t="s">
        <v>14</v>
      </c>
      <c r="N125" s="22" t="s">
        <v>11</v>
      </c>
    </row>
    <row r="126" spans="1:14" x14ac:dyDescent="0.25">
      <c r="A126" s="3" t="s">
        <v>15</v>
      </c>
      <c r="B126" s="21">
        <f>[6]Tabelas_Consumos!$N$64</f>
        <v>146250.7821843948</v>
      </c>
      <c r="C126" s="23"/>
      <c r="D126" s="21">
        <f>[6]Tabelas_Consumos!$N$65</f>
        <v>239652.17977585882</v>
      </c>
      <c r="E126" s="35"/>
      <c r="F126" s="3"/>
      <c r="G126" s="3"/>
      <c r="J126" s="22" t="s">
        <v>16</v>
      </c>
      <c r="L126" s="22" t="s">
        <v>16</v>
      </c>
      <c r="N126" s="22" t="s">
        <v>16</v>
      </c>
    </row>
    <row r="127" spans="1:14" x14ac:dyDescent="0.25">
      <c r="A127" s="3" t="s">
        <v>6</v>
      </c>
      <c r="B127" s="21">
        <f>[6]Tabelas_Consumos!$N$77</f>
        <v>298580.00000000029</v>
      </c>
      <c r="C127" s="21">
        <f>[6]Tabelas_Consumos!$N$79</f>
        <v>117541.2</v>
      </c>
      <c r="D127" s="21">
        <f>[6]Tabelas_Consumos!$N$81</f>
        <v>414403.00000000029</v>
      </c>
      <c r="E127" s="35"/>
      <c r="F127" s="3"/>
      <c r="G127" s="3"/>
      <c r="J127" s="22" t="s">
        <v>17</v>
      </c>
      <c r="L127" s="22" t="s">
        <v>17</v>
      </c>
      <c r="N127" s="22" t="s">
        <v>17</v>
      </c>
    </row>
    <row r="128" spans="1:14" ht="15.75" thickBot="1" x14ac:dyDescent="0.3">
      <c r="A128" s="3"/>
      <c r="B128" s="24"/>
      <c r="C128" s="24"/>
      <c r="D128" s="24"/>
      <c r="E128" s="3"/>
      <c r="F128" s="73" t="s">
        <v>18</v>
      </c>
      <c r="G128" s="73"/>
      <c r="J128" s="25" t="s">
        <v>19</v>
      </c>
      <c r="L128" s="25" t="s">
        <v>19</v>
      </c>
      <c r="N128" s="25" t="s">
        <v>19</v>
      </c>
    </row>
    <row r="129" spans="1:8" x14ac:dyDescent="0.25">
      <c r="A129" s="3" t="s">
        <v>6</v>
      </c>
      <c r="B129" s="35"/>
      <c r="C129" s="35"/>
      <c r="D129" s="21">
        <f>[6]Tabelas_Consumos!$N$89</f>
        <v>1159041.9192172342</v>
      </c>
      <c r="E129" s="3"/>
      <c r="F129" s="3"/>
      <c r="G129" s="3"/>
    </row>
    <row r="130" spans="1:8" x14ac:dyDescent="0.25">
      <c r="A130" s="3" t="s">
        <v>7</v>
      </c>
      <c r="B130" s="35"/>
      <c r="C130" s="35"/>
      <c r="D130" s="21">
        <f>[6]Tabelas_Consumos!$N$91</f>
        <v>1038166.7768914138</v>
      </c>
      <c r="E130" s="3"/>
      <c r="F130" s="3"/>
      <c r="G130" s="8"/>
    </row>
    <row r="131" spans="1:8" x14ac:dyDescent="0.25">
      <c r="A131" s="3" t="s">
        <v>8</v>
      </c>
      <c r="B131" s="35"/>
      <c r="C131" s="35"/>
      <c r="D131" s="21">
        <f>[6]Tabelas_Consumos!$N$93</f>
        <v>699086.26468661381</v>
      </c>
      <c r="E131" s="3"/>
      <c r="F131" s="3"/>
      <c r="G131" s="3"/>
    </row>
    <row r="132" spans="1:8" x14ac:dyDescent="0.25">
      <c r="A132" s="3" t="s">
        <v>9</v>
      </c>
      <c r="B132" s="24"/>
      <c r="C132" s="24"/>
      <c r="D132" s="21">
        <f>[6]Tabelas_Consumos!$N$95</f>
        <v>35700.667999999998</v>
      </c>
      <c r="E132" s="3"/>
      <c r="F132" s="3"/>
      <c r="G132" s="8"/>
    </row>
    <row r="133" spans="1:8" x14ac:dyDescent="0.25">
      <c r="A133" s="3"/>
      <c r="B133" s="24"/>
      <c r="C133" s="24"/>
      <c r="D133" s="24"/>
      <c r="E133" s="3"/>
      <c r="F133" s="3"/>
      <c r="G133" s="3"/>
    </row>
    <row r="134" spans="1:8" x14ac:dyDescent="0.25">
      <c r="A134" s="3" t="s">
        <v>23</v>
      </c>
      <c r="B134" s="24"/>
      <c r="C134" s="21">
        <f>[8]Tabelas_Consumos!$N$109</f>
        <v>132785</v>
      </c>
      <c r="D134" s="24"/>
      <c r="E134" s="3"/>
      <c r="F134" s="3"/>
      <c r="G134" s="3"/>
    </row>
    <row r="135" spans="1:8" x14ac:dyDescent="0.25">
      <c r="A135" s="3"/>
      <c r="B135" s="24"/>
      <c r="C135" s="24"/>
      <c r="D135" s="24"/>
      <c r="E135" s="3"/>
      <c r="F135" s="3"/>
      <c r="G135" s="3"/>
    </row>
    <row r="136" spans="1:8" x14ac:dyDescent="0.25">
      <c r="A136" s="3"/>
      <c r="B136" s="24"/>
      <c r="C136" s="24"/>
      <c r="D136" s="24"/>
      <c r="E136" s="31" t="s">
        <v>25</v>
      </c>
      <c r="F136" s="3"/>
      <c r="G136" s="3"/>
    </row>
    <row r="137" spans="1:8" x14ac:dyDescent="0.25">
      <c r="A137" s="3" t="s">
        <v>26</v>
      </c>
      <c r="B137" s="32">
        <f>SUM(B120:B122)</f>
        <v>2286618.4102003123</v>
      </c>
      <c r="C137" s="32">
        <f>SUM(C120:C122)</f>
        <v>1440442.0450034908</v>
      </c>
      <c r="D137" s="32">
        <f>SUM(D120:D122)</f>
        <v>3607143.1691247453</v>
      </c>
      <c r="E137" s="33">
        <f>SUM(B137:D137)</f>
        <v>7334203.6243285481</v>
      </c>
      <c r="F137" s="3"/>
      <c r="G137" s="3"/>
      <c r="H137" s="37"/>
    </row>
    <row r="138" spans="1:8" x14ac:dyDescent="0.25">
      <c r="A138" s="3"/>
      <c r="B138" s="3"/>
      <c r="C138" s="3"/>
      <c r="D138" s="3"/>
      <c r="E138" s="3"/>
      <c r="F138" s="3"/>
      <c r="G138" s="3"/>
    </row>
    <row r="139" spans="1:8" x14ac:dyDescent="0.25">
      <c r="A139" s="34" t="s">
        <v>27</v>
      </c>
      <c r="B139" s="38">
        <f>[6]Tabelas_Consumos!$N$105</f>
        <v>1194364.5451751002</v>
      </c>
      <c r="C139" s="3"/>
      <c r="D139" s="3"/>
      <c r="E139" s="3"/>
      <c r="F139" s="3"/>
      <c r="G139" s="3"/>
    </row>
    <row r="140" spans="1:8" x14ac:dyDescent="0.25">
      <c r="A140" s="34" t="s">
        <v>28</v>
      </c>
      <c r="B140" s="38">
        <f>E137-B139</f>
        <v>6139839.0791534483</v>
      </c>
      <c r="C140" s="3"/>
      <c r="D140" s="3"/>
      <c r="E140" s="3"/>
      <c r="F140" s="3"/>
      <c r="G140" s="3"/>
    </row>
    <row r="141" spans="1:8" x14ac:dyDescent="0.25">
      <c r="A141" s="3"/>
      <c r="B141" s="3"/>
      <c r="C141" s="3"/>
      <c r="D141" s="3"/>
      <c r="E141" s="3"/>
      <c r="F141" s="3"/>
      <c r="G141" s="3"/>
    </row>
    <row r="142" spans="1:8" x14ac:dyDescent="0.25">
      <c r="A142" s="3"/>
      <c r="B142" s="3"/>
      <c r="C142" s="3"/>
      <c r="D142" s="3"/>
      <c r="E142" s="3"/>
      <c r="F142" s="3"/>
      <c r="G142" s="3"/>
    </row>
    <row r="143" spans="1:8" x14ac:dyDescent="0.25">
      <c r="A143" s="3"/>
      <c r="B143" s="3"/>
      <c r="C143" s="3"/>
      <c r="D143" s="3"/>
      <c r="E143" s="3"/>
      <c r="F143" s="3"/>
      <c r="G143" s="3"/>
    </row>
    <row r="144" spans="1:8" x14ac:dyDescent="0.25">
      <c r="A144" s="3"/>
      <c r="B144" s="3"/>
      <c r="C144" s="3"/>
      <c r="D144" s="3"/>
      <c r="E144" s="3"/>
      <c r="F144" s="3"/>
      <c r="G144" s="3"/>
    </row>
    <row r="145" spans="1:14" x14ac:dyDescent="0.25">
      <c r="A145" s="3"/>
      <c r="B145" s="3"/>
      <c r="C145" s="3"/>
      <c r="D145" s="3"/>
      <c r="E145" s="3"/>
      <c r="F145" s="3"/>
      <c r="G145" s="3"/>
    </row>
    <row r="146" spans="1:14" x14ac:dyDescent="0.25">
      <c r="A146" s="3"/>
      <c r="B146" s="3"/>
      <c r="C146" s="3"/>
      <c r="D146" s="3"/>
      <c r="E146" s="3"/>
      <c r="F146" s="3"/>
      <c r="G146" s="3"/>
    </row>
    <row r="147" spans="1:14" x14ac:dyDescent="0.25">
      <c r="A147" s="3"/>
      <c r="B147" s="3"/>
      <c r="C147" s="3"/>
      <c r="D147" s="3"/>
      <c r="E147" s="3"/>
      <c r="F147" s="3"/>
      <c r="G147" s="3"/>
    </row>
    <row r="148" spans="1:14" x14ac:dyDescent="0.25">
      <c r="A148" s="3"/>
      <c r="B148" s="3"/>
      <c r="C148" s="3"/>
      <c r="D148" s="3"/>
      <c r="E148" s="3"/>
      <c r="F148" s="3"/>
      <c r="G148" s="3"/>
    </row>
    <row r="149" spans="1:14" x14ac:dyDescent="0.25">
      <c r="A149" s="3"/>
      <c r="B149" s="3"/>
      <c r="C149" s="3"/>
      <c r="D149" s="3"/>
      <c r="E149" s="3"/>
      <c r="F149" s="3"/>
      <c r="G149" s="3"/>
    </row>
    <row r="150" spans="1:14" x14ac:dyDescent="0.25">
      <c r="A150" s="3"/>
      <c r="B150" s="3"/>
      <c r="C150" s="3"/>
      <c r="D150" s="3"/>
      <c r="E150" s="3"/>
      <c r="F150" s="3"/>
      <c r="G150" s="3"/>
    </row>
    <row r="151" spans="1:14" x14ac:dyDescent="0.25">
      <c r="A151" s="3"/>
      <c r="B151" s="3"/>
      <c r="C151" s="3"/>
      <c r="D151" s="3"/>
      <c r="E151" s="3"/>
      <c r="F151" s="3"/>
      <c r="G151" s="3"/>
    </row>
    <row r="152" spans="1:14" x14ac:dyDescent="0.25">
      <c r="A152" s="3"/>
      <c r="B152" s="3"/>
      <c r="C152" s="3"/>
      <c r="D152" s="3"/>
      <c r="E152" s="3"/>
      <c r="F152" s="3"/>
      <c r="G152" s="3"/>
    </row>
    <row r="153" spans="1:14" x14ac:dyDescent="0.25">
      <c r="A153" s="3"/>
      <c r="B153" s="3"/>
      <c r="C153" s="3"/>
      <c r="D153" s="3"/>
      <c r="E153" s="3"/>
      <c r="F153" s="3"/>
      <c r="G153" s="3"/>
    </row>
    <row r="154" spans="1:14" x14ac:dyDescent="0.25">
      <c r="A154" s="3"/>
      <c r="B154" s="3"/>
      <c r="C154" s="3"/>
      <c r="D154" s="3"/>
      <c r="E154" s="3"/>
      <c r="F154" s="3"/>
      <c r="G154" s="3"/>
    </row>
    <row r="155" spans="1:14" x14ac:dyDescent="0.25">
      <c r="A155" s="62" t="s">
        <v>32</v>
      </c>
      <c r="B155" s="62"/>
      <c r="C155" s="62"/>
      <c r="D155" s="62"/>
      <c r="E155" s="62"/>
      <c r="F155" s="62"/>
      <c r="G155" s="62"/>
      <c r="I155" s="62" t="s">
        <v>1</v>
      </c>
      <c r="J155" s="62"/>
      <c r="K155" s="62"/>
      <c r="L155" s="62"/>
      <c r="M155" s="62"/>
      <c r="N155" s="62"/>
    </row>
    <row r="156" spans="1:14" ht="15.75" thickBot="1" x14ac:dyDescent="0.3">
      <c r="A156" s="3"/>
      <c r="B156" s="3" t="s">
        <v>2</v>
      </c>
      <c r="C156" s="3" t="s">
        <v>3</v>
      </c>
      <c r="D156" s="3" t="s">
        <v>4</v>
      </c>
      <c r="E156" s="3"/>
      <c r="F156" s="3"/>
      <c r="G156" s="3"/>
    </row>
    <row r="157" spans="1:14" x14ac:dyDescent="0.25">
      <c r="A157" s="3"/>
      <c r="B157" s="3"/>
      <c r="C157" s="3"/>
      <c r="D157" s="3"/>
      <c r="E157" s="3"/>
      <c r="F157" s="73" t="s">
        <v>5</v>
      </c>
      <c r="G157" s="73"/>
      <c r="I157" s="4">
        <f>B158</f>
        <v>1215998.8575416873</v>
      </c>
      <c r="J157" s="70">
        <v>1</v>
      </c>
      <c r="K157" s="5">
        <f>B175</f>
        <v>2006055.4462989243</v>
      </c>
      <c r="L157" s="6">
        <v>1</v>
      </c>
      <c r="M157" s="5">
        <f>B175</f>
        <v>2006055.4462989243</v>
      </c>
      <c r="N157" s="7">
        <v>1</v>
      </c>
    </row>
    <row r="158" spans="1:14" x14ac:dyDescent="0.25">
      <c r="A158" s="3" t="s">
        <v>6</v>
      </c>
      <c r="B158" s="32">
        <f>[8]Tabelas_Consumos!$N$7</f>
        <v>1215998.8575416873</v>
      </c>
      <c r="C158" s="32">
        <f>[8]Tabelas_Consumos!$N$12</f>
        <v>687032.97619342909</v>
      </c>
      <c r="D158" s="32">
        <f>[8]Tabelas_Consumos!$N$17</f>
        <v>1582216.1164546437</v>
      </c>
      <c r="E158" s="3"/>
      <c r="F158" s="3"/>
      <c r="G158" s="3"/>
      <c r="I158" s="9">
        <f>B159</f>
        <v>600869.6665653442</v>
      </c>
      <c r="J158" s="71"/>
      <c r="K158" s="10">
        <f>C158</f>
        <v>687032.97619342909</v>
      </c>
      <c r="L158" s="71">
        <v>2</v>
      </c>
      <c r="M158" s="11">
        <f>C175</f>
        <v>1292231.1681177781</v>
      </c>
      <c r="N158" s="12">
        <v>2</v>
      </c>
    </row>
    <row r="159" spans="1:14" x14ac:dyDescent="0.25">
      <c r="A159" s="3" t="s">
        <v>7</v>
      </c>
      <c r="B159" s="32">
        <f>[8]Tabelas_Consumos!$N$22</f>
        <v>600869.6665653442</v>
      </c>
      <c r="C159" s="32">
        <f>[8]Tabelas_Consumos!$N$29</f>
        <v>434037.53200899286</v>
      </c>
      <c r="D159" s="32">
        <f>[8]Tabelas_Consumos!$N$36</f>
        <v>827077.66930752934</v>
      </c>
      <c r="E159" s="3"/>
      <c r="F159" s="3"/>
      <c r="G159" s="3"/>
      <c r="I159" s="13">
        <f>B160</f>
        <v>189186.92219189284</v>
      </c>
      <c r="J159" s="71"/>
      <c r="K159" s="9">
        <f>C159</f>
        <v>434037.53200899286</v>
      </c>
      <c r="L159" s="71"/>
      <c r="M159" s="10">
        <f>D158</f>
        <v>1582216.1164546437</v>
      </c>
      <c r="N159" s="71">
        <v>3</v>
      </c>
    </row>
    <row r="160" spans="1:14" x14ac:dyDescent="0.25">
      <c r="A160" s="3" t="s">
        <v>8</v>
      </c>
      <c r="B160" s="32">
        <f>[8]Tabelas_Consumos!$N$24</f>
        <v>189186.92219189284</v>
      </c>
      <c r="C160" s="32">
        <f>[8]Tabelas_Consumos!$N$31</f>
        <v>171160.65991535611</v>
      </c>
      <c r="D160" s="32">
        <f>[8]Tabelas_Consumos!$N$38</f>
        <v>640873.62955742748</v>
      </c>
      <c r="E160" s="3"/>
      <c r="F160" s="3"/>
      <c r="G160" s="3"/>
      <c r="I160" s="11">
        <f>C175</f>
        <v>1292231.1681177781</v>
      </c>
      <c r="J160" s="14">
        <v>2</v>
      </c>
      <c r="K160" s="13">
        <f>C160</f>
        <v>171160.65991535611</v>
      </c>
      <c r="L160" s="71"/>
      <c r="M160" s="9">
        <f>D159</f>
        <v>827077.66930752934</v>
      </c>
      <c r="N160" s="71"/>
    </row>
    <row r="161" spans="1:14" ht="15.75" thickBot="1" x14ac:dyDescent="0.3">
      <c r="A161" s="3" t="s">
        <v>9</v>
      </c>
      <c r="B161" s="15">
        <f>[9]Folha1!$D$37</f>
        <v>14438.48</v>
      </c>
      <c r="C161" s="15">
        <f>[9]Folha1!$H$37</f>
        <v>126736.02500000001</v>
      </c>
      <c r="D161" s="15">
        <f>D170</f>
        <v>24972.912000000004</v>
      </c>
      <c r="E161" s="3"/>
      <c r="F161" s="3"/>
      <c r="G161" s="3"/>
      <c r="I161" s="16">
        <f>D175</f>
        <v>3050167.4153196006</v>
      </c>
      <c r="J161" s="17">
        <v>3</v>
      </c>
      <c r="K161" s="16">
        <f>D175</f>
        <v>3050167.4153196006</v>
      </c>
      <c r="L161" s="18">
        <v>3</v>
      </c>
      <c r="M161" s="19">
        <f>D160</f>
        <v>640873.62955742748</v>
      </c>
      <c r="N161" s="72"/>
    </row>
    <row r="162" spans="1:14" x14ac:dyDescent="0.25">
      <c r="A162" s="3"/>
      <c r="B162" s="3"/>
      <c r="C162" s="3"/>
      <c r="D162" s="3"/>
      <c r="E162" s="3"/>
      <c r="F162" s="73" t="s">
        <v>10</v>
      </c>
      <c r="G162" s="73"/>
      <c r="J162" s="20" t="s">
        <v>11</v>
      </c>
      <c r="L162" s="20" t="s">
        <v>12</v>
      </c>
      <c r="N162" s="20" t="s">
        <v>12</v>
      </c>
    </row>
    <row r="163" spans="1:14" x14ac:dyDescent="0.25">
      <c r="A163" s="3" t="s">
        <v>13</v>
      </c>
      <c r="B163" s="21">
        <f>[8]Tabelas_Consumos!$N$45</f>
        <v>27109.061162325397</v>
      </c>
      <c r="C163" s="21">
        <f>[8]Tabelas_Consumos!$N$46</f>
        <v>2914.9490397841669</v>
      </c>
      <c r="D163" s="21">
        <f>[8]Tabelas_Consumos!$N$47</f>
        <v>8960.5094291801252</v>
      </c>
      <c r="E163" s="35"/>
      <c r="F163" s="3"/>
      <c r="G163" s="3"/>
      <c r="J163" s="22" t="s">
        <v>14</v>
      </c>
      <c r="L163" s="22" t="s">
        <v>14</v>
      </c>
      <c r="N163" s="22" t="s">
        <v>11</v>
      </c>
    </row>
    <row r="164" spans="1:14" x14ac:dyDescent="0.25">
      <c r="A164" s="3" t="s">
        <v>15</v>
      </c>
      <c r="B164" s="21">
        <f>[8]Tabelas_Consumos!$N$64</f>
        <v>136609.64138497625</v>
      </c>
      <c r="C164" s="23"/>
      <c r="D164" s="21">
        <f>[8]Tabelas_Consumos!$N$65</f>
        <v>203908.89061888674</v>
      </c>
      <c r="E164" s="35"/>
      <c r="F164" s="3"/>
      <c r="G164" s="3"/>
      <c r="J164" s="22" t="s">
        <v>16</v>
      </c>
      <c r="L164" s="22" t="s">
        <v>16</v>
      </c>
      <c r="N164" s="22" t="s">
        <v>16</v>
      </c>
    </row>
    <row r="165" spans="1:14" x14ac:dyDescent="0.25">
      <c r="A165" s="3" t="s">
        <v>6</v>
      </c>
      <c r="B165" s="21">
        <f>[8]Tabelas_Consumos!$N$77</f>
        <v>287565.99999999977</v>
      </c>
      <c r="C165" s="21">
        <f>[8]Tabelas_Consumos!$N$79</f>
        <v>99902.1</v>
      </c>
      <c r="D165" s="21">
        <f>[8]Tabelas_Consumos!$N$81</f>
        <v>417121</v>
      </c>
      <c r="E165" s="35"/>
      <c r="F165" s="3"/>
      <c r="G165" s="3"/>
      <c r="J165" s="22" t="s">
        <v>17</v>
      </c>
      <c r="L165" s="22" t="s">
        <v>17</v>
      </c>
      <c r="N165" s="22" t="s">
        <v>17</v>
      </c>
    </row>
    <row r="166" spans="1:14" ht="15.75" thickBot="1" x14ac:dyDescent="0.3">
      <c r="A166" s="3"/>
      <c r="B166" s="24"/>
      <c r="C166" s="24"/>
      <c r="D166" s="24"/>
      <c r="E166" s="3"/>
      <c r="F166" s="73" t="s">
        <v>18</v>
      </c>
      <c r="G166" s="73"/>
      <c r="J166" s="25" t="s">
        <v>19</v>
      </c>
      <c r="L166" s="25" t="s">
        <v>19</v>
      </c>
      <c r="N166" s="25" t="s">
        <v>19</v>
      </c>
    </row>
    <row r="167" spans="1:14" x14ac:dyDescent="0.25">
      <c r="A167" s="3" t="s">
        <v>6</v>
      </c>
      <c r="B167" s="35"/>
      <c r="C167" s="35"/>
      <c r="D167" s="21">
        <f>[8]Tabelas_Consumos!$N$89</f>
        <v>1137834.7804546438</v>
      </c>
      <c r="E167" s="3"/>
      <c r="F167" s="3"/>
      <c r="G167" s="3"/>
    </row>
    <row r="168" spans="1:14" x14ac:dyDescent="0.25">
      <c r="A168" s="3" t="s">
        <v>7</v>
      </c>
      <c r="B168" s="35"/>
      <c r="C168" s="35"/>
      <c r="D168" s="21">
        <f>[8]Tabelas_Consumos!$N$91</f>
        <v>738440.04154454253</v>
      </c>
      <c r="E168" s="3"/>
      <c r="F168" s="3"/>
      <c r="G168" s="8"/>
    </row>
    <row r="169" spans="1:14" x14ac:dyDescent="0.25">
      <c r="A169" s="3" t="s">
        <v>8</v>
      </c>
      <c r="B169" s="35"/>
      <c r="C169" s="35"/>
      <c r="D169" s="21">
        <f>[8]Tabelas_Consumos!$N$93</f>
        <v>502660.55502722005</v>
      </c>
      <c r="E169" s="3"/>
      <c r="F169" s="3"/>
      <c r="G169" s="3"/>
    </row>
    <row r="170" spans="1:14" x14ac:dyDescent="0.25">
      <c r="A170" s="3" t="s">
        <v>9</v>
      </c>
      <c r="B170" s="24"/>
      <c r="C170" s="24"/>
      <c r="D170" s="21">
        <f>[8]Tabelas_Consumos!$N$95</f>
        <v>24972.912000000004</v>
      </c>
      <c r="E170" s="3"/>
      <c r="F170" s="3"/>
      <c r="G170" s="8"/>
    </row>
    <row r="171" spans="1:14" x14ac:dyDescent="0.25">
      <c r="A171" s="3"/>
      <c r="B171" s="24"/>
      <c r="C171" s="24"/>
      <c r="D171" s="24"/>
      <c r="E171" s="3"/>
      <c r="F171" s="3"/>
      <c r="G171" s="3"/>
    </row>
    <row r="172" spans="1:14" x14ac:dyDescent="0.25">
      <c r="A172" s="3" t="s">
        <v>23</v>
      </c>
      <c r="B172" s="24"/>
      <c r="C172" s="21">
        <f>[8]Tabelas_Consumos!$N$110</f>
        <v>164446</v>
      </c>
      <c r="D172" s="24"/>
      <c r="E172" s="3"/>
      <c r="F172" s="3"/>
      <c r="G172" s="3"/>
    </row>
    <row r="173" spans="1:14" x14ac:dyDescent="0.25">
      <c r="A173" s="3"/>
      <c r="B173" s="24"/>
      <c r="C173" s="24"/>
      <c r="D173" s="24"/>
      <c r="E173" s="3"/>
      <c r="F173" s="3"/>
      <c r="G173" s="3"/>
    </row>
    <row r="174" spans="1:14" x14ac:dyDescent="0.25">
      <c r="A174" s="3"/>
      <c r="B174" s="24"/>
      <c r="C174" s="24"/>
      <c r="D174" s="24"/>
      <c r="E174" s="31" t="s">
        <v>25</v>
      </c>
      <c r="F174" s="3"/>
      <c r="G174" s="3"/>
    </row>
    <row r="175" spans="1:14" x14ac:dyDescent="0.25">
      <c r="A175" s="3" t="s">
        <v>26</v>
      </c>
      <c r="B175" s="32">
        <f>SUM(B158:B160)</f>
        <v>2006055.4462989243</v>
      </c>
      <c r="C175" s="32">
        <f>SUM(C158:C160)</f>
        <v>1292231.1681177781</v>
      </c>
      <c r="D175" s="32">
        <f>SUM(D158:D160)</f>
        <v>3050167.4153196006</v>
      </c>
      <c r="E175" s="33">
        <f>SUM(B175:D175)</f>
        <v>6348454.0297363028</v>
      </c>
      <c r="F175" s="3"/>
      <c r="G175" s="3"/>
    </row>
    <row r="176" spans="1:14" x14ac:dyDescent="0.25">
      <c r="A176" s="3"/>
      <c r="B176" s="32"/>
      <c r="C176" s="32"/>
      <c r="D176" s="32"/>
      <c r="E176" s="39"/>
      <c r="F176" s="3"/>
      <c r="G176" s="3"/>
    </row>
    <row r="177" spans="1:7" x14ac:dyDescent="0.25">
      <c r="A177" s="34" t="s">
        <v>27</v>
      </c>
      <c r="B177" s="36">
        <f>[10]Tabelas_Consumos!$N$104</f>
        <v>923586.62909190007</v>
      </c>
      <c r="C177" s="32"/>
      <c r="D177" s="32"/>
      <c r="E177" s="39"/>
      <c r="F177" s="3"/>
      <c r="G177" s="3"/>
    </row>
    <row r="178" spans="1:7" x14ac:dyDescent="0.25">
      <c r="A178" s="34" t="s">
        <v>28</v>
      </c>
      <c r="B178" s="36">
        <f>E175-B177</f>
        <v>5424867.400644403</v>
      </c>
      <c r="C178" s="32"/>
      <c r="D178" s="32"/>
      <c r="E178" s="39"/>
      <c r="F178" s="3"/>
      <c r="G178" s="3"/>
    </row>
    <row r="179" spans="1:7" x14ac:dyDescent="0.25">
      <c r="A179" s="3"/>
      <c r="B179" s="32"/>
      <c r="C179" s="32"/>
      <c r="D179" s="32"/>
      <c r="E179" s="39"/>
      <c r="F179" s="3"/>
      <c r="G179" s="3"/>
    </row>
    <row r="180" spans="1:7" x14ac:dyDescent="0.25">
      <c r="A180" s="3"/>
      <c r="B180" s="32"/>
      <c r="C180" s="32"/>
      <c r="D180" s="32"/>
      <c r="E180" s="39"/>
      <c r="F180" s="3"/>
      <c r="G180" s="3"/>
    </row>
    <row r="181" spans="1:7" x14ac:dyDescent="0.25">
      <c r="A181" s="3"/>
      <c r="B181" s="32"/>
      <c r="C181" s="32"/>
      <c r="D181" s="32"/>
      <c r="E181" s="39"/>
      <c r="F181" s="3"/>
      <c r="G181" s="3"/>
    </row>
    <row r="182" spans="1:7" x14ac:dyDescent="0.25">
      <c r="A182" s="3"/>
      <c r="B182" s="32"/>
      <c r="C182" s="32"/>
      <c r="D182" s="32"/>
      <c r="E182" s="39"/>
      <c r="F182" s="3"/>
      <c r="G182" s="3"/>
    </row>
    <row r="183" spans="1:7" x14ac:dyDescent="0.25">
      <c r="A183" s="3"/>
      <c r="B183" s="32"/>
      <c r="C183" s="32"/>
      <c r="D183" s="32"/>
      <c r="E183" s="39"/>
      <c r="F183" s="3"/>
      <c r="G183" s="3"/>
    </row>
    <row r="184" spans="1:7" x14ac:dyDescent="0.25">
      <c r="A184" s="3"/>
      <c r="B184" s="32"/>
      <c r="C184" s="32"/>
      <c r="D184" s="32"/>
      <c r="E184" s="39"/>
      <c r="F184" s="3"/>
      <c r="G184" s="3"/>
    </row>
    <row r="185" spans="1:7" x14ac:dyDescent="0.25">
      <c r="A185" s="3"/>
      <c r="B185" s="32"/>
      <c r="C185" s="32"/>
      <c r="D185" s="32"/>
      <c r="E185" s="39"/>
      <c r="F185" s="3"/>
      <c r="G185" s="3"/>
    </row>
    <row r="186" spans="1:7" x14ac:dyDescent="0.25">
      <c r="A186" s="3"/>
      <c r="B186" s="32"/>
      <c r="C186" s="32"/>
      <c r="D186" s="32"/>
      <c r="E186" s="39"/>
      <c r="F186" s="3"/>
      <c r="G186" s="3"/>
    </row>
    <row r="187" spans="1:7" x14ac:dyDescent="0.25">
      <c r="A187" s="3"/>
      <c r="B187" s="32"/>
      <c r="C187" s="32"/>
      <c r="D187" s="32"/>
      <c r="E187" s="39"/>
      <c r="F187" s="3"/>
      <c r="G187" s="3"/>
    </row>
    <row r="188" spans="1:7" x14ac:dyDescent="0.25">
      <c r="A188" s="3"/>
      <c r="B188" s="32"/>
      <c r="C188" s="32"/>
      <c r="D188" s="32"/>
      <c r="E188" s="39"/>
      <c r="F188" s="3"/>
      <c r="G188" s="3"/>
    </row>
    <row r="189" spans="1:7" x14ac:dyDescent="0.25">
      <c r="A189" s="3"/>
      <c r="B189" s="32"/>
      <c r="C189" s="32"/>
      <c r="D189" s="32"/>
      <c r="E189" s="39"/>
      <c r="F189" s="3"/>
      <c r="G189" s="3"/>
    </row>
    <row r="190" spans="1:7" x14ac:dyDescent="0.25">
      <c r="A190" s="3"/>
      <c r="B190" s="32"/>
      <c r="C190" s="32"/>
      <c r="D190" s="32"/>
      <c r="E190" s="39"/>
      <c r="F190" s="3"/>
      <c r="G190" s="3"/>
    </row>
    <row r="191" spans="1:7" x14ac:dyDescent="0.25">
      <c r="A191" s="3"/>
      <c r="B191" s="32"/>
      <c r="C191" s="32"/>
      <c r="D191" s="32"/>
      <c r="E191" s="39"/>
      <c r="F191" s="3"/>
      <c r="G191" s="3"/>
    </row>
    <row r="192" spans="1:7" x14ac:dyDescent="0.25">
      <c r="A192" s="3"/>
      <c r="B192" s="32"/>
      <c r="C192" s="32"/>
      <c r="D192" s="32"/>
      <c r="E192" s="39"/>
      <c r="F192" s="3"/>
      <c r="G192" s="3"/>
    </row>
    <row r="193" spans="1:14" x14ac:dyDescent="0.25">
      <c r="A193" s="62" t="s">
        <v>33</v>
      </c>
      <c r="B193" s="62"/>
      <c r="C193" s="62"/>
      <c r="D193" s="62"/>
      <c r="E193" s="62"/>
      <c r="F193" s="62"/>
      <c r="G193" s="62"/>
      <c r="I193" s="62" t="s">
        <v>1</v>
      </c>
      <c r="J193" s="62"/>
      <c r="K193" s="62"/>
      <c r="L193" s="62"/>
      <c r="M193" s="62"/>
      <c r="N193" s="62"/>
    </row>
    <row r="194" spans="1:14" ht="15.75" thickBot="1" x14ac:dyDescent="0.3">
      <c r="A194" s="3"/>
      <c r="B194" s="3" t="s">
        <v>2</v>
      </c>
      <c r="C194" s="3" t="s">
        <v>3</v>
      </c>
      <c r="D194" s="3" t="s">
        <v>4</v>
      </c>
      <c r="E194" s="3"/>
      <c r="F194" s="3"/>
      <c r="G194" s="3"/>
    </row>
    <row r="195" spans="1:14" x14ac:dyDescent="0.25">
      <c r="A195" s="3"/>
      <c r="B195" s="3"/>
      <c r="C195" s="3"/>
      <c r="D195" s="3"/>
      <c r="E195" s="3"/>
      <c r="F195" s="73" t="s">
        <v>5</v>
      </c>
      <c r="G195" s="73"/>
      <c r="I195" s="4">
        <f>B196</f>
        <v>1168162.9398669477</v>
      </c>
      <c r="J195" s="70">
        <v>1</v>
      </c>
      <c r="K195" s="5">
        <f>B213</f>
        <v>1825567.2382732299</v>
      </c>
      <c r="L195" s="6">
        <v>1</v>
      </c>
      <c r="M195" s="5">
        <f>B213</f>
        <v>1825567.2382732299</v>
      </c>
      <c r="N195" s="7">
        <v>1</v>
      </c>
    </row>
    <row r="196" spans="1:14" x14ac:dyDescent="0.25">
      <c r="A196" s="3" t="s">
        <v>6</v>
      </c>
      <c r="B196" s="8">
        <f>[10]Tabelas_Consumos!$N$7</f>
        <v>1168162.9398669477</v>
      </c>
      <c r="C196" s="8">
        <f>[10]Tabelas_Consumos!$N$12</f>
        <v>626570.03091649583</v>
      </c>
      <c r="D196" s="8">
        <f>[10]Tabelas_Consumos!$N$17</f>
        <v>1625851.7624835027</v>
      </c>
      <c r="E196" s="3"/>
      <c r="F196" s="3"/>
      <c r="G196" s="3"/>
      <c r="I196" s="9">
        <f>B197</f>
        <v>476223.10999752261</v>
      </c>
      <c r="J196" s="71"/>
      <c r="K196" s="10">
        <f>C196</f>
        <v>626570.03091649583</v>
      </c>
      <c r="L196" s="71">
        <v>2</v>
      </c>
      <c r="M196" s="11">
        <f>C213</f>
        <v>1115600.1460738753</v>
      </c>
      <c r="N196" s="12">
        <v>2</v>
      </c>
    </row>
    <row r="197" spans="1:14" x14ac:dyDescent="0.25">
      <c r="A197" s="3" t="s">
        <v>7</v>
      </c>
      <c r="B197" s="8">
        <f>[10]Tabelas_Consumos!$N$22</f>
        <v>476223.10999752261</v>
      </c>
      <c r="C197" s="8">
        <f>[10]Tabelas_Consumos!$N$29</f>
        <v>329595.69029567781</v>
      </c>
      <c r="D197" s="8">
        <f>[10]Tabelas_Consumos!$N$36</f>
        <v>1237317.534579935</v>
      </c>
      <c r="E197" s="3"/>
      <c r="F197" s="3"/>
      <c r="G197" s="3"/>
      <c r="I197" s="13">
        <f>B198</f>
        <v>181181.18840875968</v>
      </c>
      <c r="J197" s="71"/>
      <c r="K197" s="9">
        <f>C197</f>
        <v>329595.69029567781</v>
      </c>
      <c r="L197" s="71"/>
      <c r="M197" s="10">
        <f>D196</f>
        <v>1625851.7624835027</v>
      </c>
      <c r="N197" s="71">
        <v>3</v>
      </c>
    </row>
    <row r="198" spans="1:14" x14ac:dyDescent="0.25">
      <c r="A198" s="3" t="s">
        <v>8</v>
      </c>
      <c r="B198" s="8">
        <f>[10]Tabelas_Consumos!$N$24</f>
        <v>181181.18840875968</v>
      </c>
      <c r="C198" s="8">
        <f>[10]Tabelas_Consumos!$N$31</f>
        <v>159434.42486170167</v>
      </c>
      <c r="D198" s="8">
        <f>[10]Tabelas_Consumos!$N$38</f>
        <v>720773.58958663931</v>
      </c>
      <c r="E198" s="3"/>
      <c r="F198" s="3"/>
      <c r="G198" s="3"/>
      <c r="I198" s="11">
        <f>C213</f>
        <v>1115600.1460738753</v>
      </c>
      <c r="J198" s="14">
        <v>2</v>
      </c>
      <c r="K198" s="13">
        <f>C198</f>
        <v>159434.42486170167</v>
      </c>
      <c r="L198" s="71"/>
      <c r="M198" s="9">
        <f>D197</f>
        <v>1237317.534579935</v>
      </c>
      <c r="N198" s="71"/>
    </row>
    <row r="199" spans="1:14" ht="15.75" thickBot="1" x14ac:dyDescent="0.3">
      <c r="A199" s="3" t="s">
        <v>9</v>
      </c>
      <c r="B199" s="15">
        <f>[11]Folha1!$D$37</f>
        <v>16511.131000000005</v>
      </c>
      <c r="C199" s="15">
        <f>[11]Folha1!$H$37</f>
        <v>109647.23499999999</v>
      </c>
      <c r="D199" s="15">
        <f>D208</f>
        <v>24882.980999999996</v>
      </c>
      <c r="E199" s="3"/>
      <c r="F199" s="3"/>
      <c r="G199" s="3"/>
      <c r="I199" s="16">
        <f>D213</f>
        <v>3583942.8866500771</v>
      </c>
      <c r="J199" s="17">
        <v>3</v>
      </c>
      <c r="K199" s="16">
        <f>D213</f>
        <v>3583942.8866500771</v>
      </c>
      <c r="L199" s="18">
        <v>3</v>
      </c>
      <c r="M199" s="19">
        <f>D198</f>
        <v>720773.58958663931</v>
      </c>
      <c r="N199" s="72"/>
    </row>
    <row r="200" spans="1:14" x14ac:dyDescent="0.25">
      <c r="A200" s="3"/>
      <c r="B200" s="3"/>
      <c r="C200" s="3"/>
      <c r="D200" s="3"/>
      <c r="E200" s="3"/>
      <c r="F200" s="73" t="s">
        <v>10</v>
      </c>
      <c r="G200" s="73"/>
      <c r="J200" s="20" t="s">
        <v>11</v>
      </c>
      <c r="L200" s="20" t="s">
        <v>12</v>
      </c>
      <c r="N200" s="20" t="s">
        <v>12</v>
      </c>
    </row>
    <row r="201" spans="1:14" x14ac:dyDescent="0.25">
      <c r="A201" s="3" t="s">
        <v>13</v>
      </c>
      <c r="B201" s="15">
        <f>[10]Tabelas_Consumos!$N$45</f>
        <v>8983.3803849164069</v>
      </c>
      <c r="C201" s="15">
        <f>[10]Tabelas_Consumos!$N$46</f>
        <v>3346.2146348733568</v>
      </c>
      <c r="D201" s="15">
        <f>[10]Tabelas_Consumos!$N$47</f>
        <v>11305.018402199719</v>
      </c>
      <c r="E201" s="3"/>
      <c r="F201" s="3"/>
      <c r="G201" s="3"/>
      <c r="J201" s="22" t="s">
        <v>14</v>
      </c>
      <c r="L201" s="22" t="s">
        <v>14</v>
      </c>
      <c r="N201" s="22" t="s">
        <v>11</v>
      </c>
    </row>
    <row r="202" spans="1:14" x14ac:dyDescent="0.25">
      <c r="A202" s="3" t="s">
        <v>15</v>
      </c>
      <c r="B202" s="15">
        <f>[10]Tabelas_Consumos!$N$64</f>
        <v>109064.11870096708</v>
      </c>
      <c r="C202" s="40"/>
      <c r="D202" s="15">
        <f>[10]Tabelas_Consumos!$N$65</f>
        <v>180604.06831217586</v>
      </c>
      <c r="E202" s="3"/>
      <c r="F202" s="3"/>
      <c r="G202" s="3"/>
      <c r="J202" s="22" t="s">
        <v>16</v>
      </c>
      <c r="L202" s="22" t="s">
        <v>16</v>
      </c>
      <c r="N202" s="22" t="s">
        <v>16</v>
      </c>
    </row>
    <row r="203" spans="1:14" x14ac:dyDescent="0.25">
      <c r="A203" s="3" t="s">
        <v>6</v>
      </c>
      <c r="B203" s="15">
        <f>[10]Tabelas_Consumos!$N$77</f>
        <v>268392</v>
      </c>
      <c r="C203" s="15">
        <f>[10]Tabelas_Consumos!$N$79</f>
        <v>99641.799999999988</v>
      </c>
      <c r="D203" s="15">
        <f>[10]Tabelas_Consumos!$N$81</f>
        <v>374164.99999999994</v>
      </c>
      <c r="E203" s="3"/>
      <c r="F203" s="3"/>
      <c r="G203" s="3"/>
      <c r="J203" s="22" t="s">
        <v>17</v>
      </c>
      <c r="L203" s="22" t="s">
        <v>17</v>
      </c>
      <c r="N203" s="22" t="s">
        <v>17</v>
      </c>
    </row>
    <row r="204" spans="1:14" ht="15.75" thickBot="1" x14ac:dyDescent="0.3">
      <c r="A204" s="3"/>
      <c r="B204" s="3"/>
      <c r="C204" s="3"/>
      <c r="D204" s="3"/>
      <c r="E204" s="3"/>
      <c r="F204" s="73" t="s">
        <v>18</v>
      </c>
      <c r="G204" s="73"/>
      <c r="J204" s="25" t="s">
        <v>19</v>
      </c>
      <c r="L204" s="25" t="s">
        <v>19</v>
      </c>
      <c r="N204" s="25" t="s">
        <v>19</v>
      </c>
    </row>
    <row r="205" spans="1:14" x14ac:dyDescent="0.25">
      <c r="A205" s="3" t="s">
        <v>6</v>
      </c>
      <c r="B205" s="3"/>
      <c r="C205" s="3"/>
      <c r="D205" s="15">
        <f>[10]Tabelas_Consumos!$N$89</f>
        <v>1182833.845022134</v>
      </c>
      <c r="E205" s="3"/>
      <c r="F205" s="3"/>
      <c r="G205" s="3"/>
    </row>
    <row r="206" spans="1:14" x14ac:dyDescent="0.25">
      <c r="A206" s="3" t="s">
        <v>7</v>
      </c>
      <c r="B206" s="3"/>
      <c r="C206" s="3"/>
      <c r="D206" s="15">
        <f>[10]Tabelas_Consumos!$N$91</f>
        <v>1116050.0498208667</v>
      </c>
      <c r="E206" s="3"/>
      <c r="F206" s="3"/>
      <c r="G206" s="3"/>
    </row>
    <row r="207" spans="1:14" x14ac:dyDescent="0.25">
      <c r="A207" s="3" t="s">
        <v>8</v>
      </c>
      <c r="B207" s="3"/>
      <c r="C207" s="3"/>
      <c r="D207" s="15">
        <f>[10]Tabelas_Consumos!$N$93</f>
        <v>670829.39334940002</v>
      </c>
      <c r="E207" s="3"/>
      <c r="F207" s="3"/>
      <c r="G207" s="3"/>
    </row>
    <row r="208" spans="1:14" x14ac:dyDescent="0.25">
      <c r="A208" s="3" t="s">
        <v>9</v>
      </c>
      <c r="B208" s="3"/>
      <c r="C208" s="3"/>
      <c r="D208" s="15">
        <f>[10]Tabelas_Consumos!$N$95</f>
        <v>24882.980999999996</v>
      </c>
      <c r="E208" s="3"/>
      <c r="F208" s="3"/>
      <c r="G208" s="3"/>
    </row>
    <row r="209" spans="1:24" x14ac:dyDescent="0.25">
      <c r="A209" s="3"/>
      <c r="B209" s="3"/>
      <c r="C209" s="3"/>
      <c r="D209" s="3"/>
      <c r="E209" s="3"/>
      <c r="F209" s="3"/>
      <c r="G209" s="3"/>
    </row>
    <row r="210" spans="1:24" x14ac:dyDescent="0.25">
      <c r="A210" s="3" t="s">
        <v>23</v>
      </c>
      <c r="B210" s="3"/>
      <c r="C210" s="15">
        <f>[10]Tabelas_Consumos!$N$110</f>
        <v>73236.142800000001</v>
      </c>
      <c r="D210" s="3"/>
      <c r="E210" s="3"/>
      <c r="F210" s="3"/>
      <c r="G210" s="3"/>
    </row>
    <row r="211" spans="1:24" x14ac:dyDescent="0.25">
      <c r="A211" s="3"/>
      <c r="B211" s="3"/>
      <c r="C211" s="3"/>
      <c r="D211" s="3"/>
      <c r="E211" s="3"/>
      <c r="F211" s="3"/>
      <c r="G211" s="3"/>
    </row>
    <row r="212" spans="1:24" x14ac:dyDescent="0.25">
      <c r="A212" s="3"/>
      <c r="B212" s="3"/>
      <c r="C212" s="3"/>
      <c r="D212" s="3"/>
      <c r="E212" s="31" t="s">
        <v>25</v>
      </c>
      <c r="F212" s="3"/>
      <c r="G212" s="3"/>
    </row>
    <row r="213" spans="1:24" x14ac:dyDescent="0.25">
      <c r="A213" s="3" t="s">
        <v>26</v>
      </c>
      <c r="B213" s="8">
        <f>SUM(B196:B198)</f>
        <v>1825567.2382732299</v>
      </c>
      <c r="C213" s="8">
        <f>SUM(C196:C198)</f>
        <v>1115600.1460738753</v>
      </c>
      <c r="D213" s="8">
        <f>SUM(D196:D198)</f>
        <v>3583942.8866500771</v>
      </c>
      <c r="E213" s="33">
        <f>SUM(B213:D213)</f>
        <v>6525110.2709971825</v>
      </c>
      <c r="F213" s="8"/>
      <c r="G213" s="3"/>
    </row>
    <row r="214" spans="1:24" x14ac:dyDescent="0.25">
      <c r="A214" s="3"/>
      <c r="B214" s="8"/>
      <c r="C214" s="8"/>
      <c r="D214" s="39"/>
      <c r="E214" s="39"/>
      <c r="F214" s="8"/>
      <c r="G214" s="3"/>
    </row>
    <row r="215" spans="1:24" x14ac:dyDescent="0.25">
      <c r="A215" s="34" t="s">
        <v>27</v>
      </c>
      <c r="B215" s="38">
        <f>[10]Tabelas_Consumos!$N$105</f>
        <v>1127536.7076880001</v>
      </c>
      <c r="C215" s="8"/>
      <c r="D215" s="39"/>
      <c r="E215" s="39"/>
      <c r="F215" s="8"/>
      <c r="G215" s="3"/>
    </row>
    <row r="216" spans="1:24" x14ac:dyDescent="0.25">
      <c r="A216" s="34" t="s">
        <v>28</v>
      </c>
      <c r="B216" s="38">
        <f>E213-B215</f>
        <v>5397573.5633091824</v>
      </c>
      <c r="C216" s="8"/>
      <c r="D216" s="39"/>
      <c r="E216" s="39"/>
      <c r="F216" s="8"/>
      <c r="G216" s="3"/>
    </row>
    <row r="217" spans="1:24" x14ac:dyDescent="0.25">
      <c r="A217" s="3"/>
      <c r="B217" s="8"/>
      <c r="C217" s="8"/>
      <c r="D217" s="39"/>
      <c r="E217" s="39"/>
      <c r="F217" s="8"/>
      <c r="G217" s="3"/>
      <c r="X217" s="3"/>
    </row>
    <row r="218" spans="1:24" x14ac:dyDescent="0.25">
      <c r="A218" s="3"/>
      <c r="B218" s="8"/>
      <c r="C218" s="8"/>
      <c r="D218" s="39"/>
      <c r="E218" s="39"/>
      <c r="F218" s="8"/>
      <c r="G218" s="3"/>
    </row>
    <row r="219" spans="1:24" x14ac:dyDescent="0.25">
      <c r="A219" s="3"/>
      <c r="B219" s="8"/>
      <c r="C219" s="8"/>
      <c r="D219" s="39"/>
      <c r="E219" s="39"/>
      <c r="F219" s="8"/>
      <c r="G219" s="3"/>
    </row>
    <row r="220" spans="1:24" x14ac:dyDescent="0.25">
      <c r="A220" s="3"/>
      <c r="B220" s="8"/>
      <c r="C220" s="8"/>
      <c r="D220" s="39"/>
      <c r="E220" s="39"/>
      <c r="F220" s="8"/>
      <c r="G220" s="3"/>
    </row>
    <row r="221" spans="1:24" x14ac:dyDescent="0.25">
      <c r="A221" s="3"/>
      <c r="B221" s="8"/>
      <c r="C221" s="8"/>
      <c r="D221" s="39"/>
      <c r="E221" s="39"/>
      <c r="F221" s="8"/>
      <c r="G221" s="3"/>
    </row>
    <row r="222" spans="1:24" x14ac:dyDescent="0.25">
      <c r="A222" s="3"/>
      <c r="B222" s="8"/>
      <c r="C222" s="8"/>
      <c r="D222" s="39"/>
      <c r="E222" s="39"/>
      <c r="F222" s="8"/>
      <c r="G222" s="3"/>
    </row>
    <row r="223" spans="1:24" x14ac:dyDescent="0.25">
      <c r="A223" s="3"/>
      <c r="B223" s="8"/>
      <c r="C223" s="8"/>
      <c r="D223" s="39"/>
      <c r="E223" s="39"/>
      <c r="F223" s="8"/>
      <c r="G223" s="3"/>
    </row>
    <row r="224" spans="1:24" x14ac:dyDescent="0.25">
      <c r="A224" s="3"/>
      <c r="B224" s="8"/>
      <c r="C224" s="8"/>
      <c r="D224" s="39"/>
      <c r="E224" s="39"/>
      <c r="F224" s="8"/>
      <c r="G224" s="3"/>
    </row>
    <row r="225" spans="1:54" x14ac:dyDescent="0.25">
      <c r="A225" s="3"/>
      <c r="B225" s="8"/>
      <c r="C225" s="8"/>
      <c r="D225" s="39"/>
      <c r="E225" s="39"/>
      <c r="F225" s="8"/>
      <c r="G225" s="3"/>
    </row>
    <row r="226" spans="1:54" x14ac:dyDescent="0.25">
      <c r="A226" s="3"/>
      <c r="B226" s="8"/>
      <c r="C226" s="8"/>
      <c r="D226" s="39"/>
      <c r="E226" s="39"/>
      <c r="F226" s="8"/>
      <c r="G226" s="3"/>
    </row>
    <row r="227" spans="1:54" x14ac:dyDescent="0.25">
      <c r="A227" s="3"/>
      <c r="B227" s="8"/>
      <c r="C227" s="8"/>
      <c r="D227" s="39"/>
      <c r="E227" s="39"/>
      <c r="F227" s="8"/>
      <c r="G227" s="3"/>
    </row>
    <row r="228" spans="1:54" x14ac:dyDescent="0.25">
      <c r="A228" s="3"/>
      <c r="B228" s="8"/>
      <c r="C228" s="8"/>
      <c r="D228" s="39"/>
      <c r="E228" s="39"/>
      <c r="F228" s="8"/>
      <c r="G228" s="3"/>
    </row>
    <row r="229" spans="1:54" x14ac:dyDescent="0.25">
      <c r="A229" s="3"/>
      <c r="B229" s="8"/>
      <c r="C229" s="8"/>
      <c r="D229" s="39"/>
      <c r="E229" s="39"/>
      <c r="F229" s="8"/>
      <c r="G229" s="3"/>
    </row>
    <row r="230" spans="1:54" x14ac:dyDescent="0.25">
      <c r="A230" s="3"/>
      <c r="B230" s="8"/>
      <c r="C230" s="8"/>
      <c r="D230" s="39"/>
      <c r="E230" s="39"/>
      <c r="F230" s="8"/>
      <c r="G230" s="3"/>
    </row>
    <row r="231" spans="1:54" s="2" customFormat="1" x14ac:dyDescent="0.25">
      <c r="A231" s="41"/>
      <c r="B231" s="42"/>
      <c r="C231" s="42"/>
      <c r="D231" s="42"/>
      <c r="E231" s="42"/>
      <c r="F231" s="42"/>
      <c r="G231" s="41"/>
    </row>
    <row r="232" spans="1:54" s="44" customFormat="1" x14ac:dyDescent="0.25">
      <c r="A232" s="43"/>
      <c r="B232" s="39"/>
      <c r="C232" s="39"/>
      <c r="D232" s="39"/>
      <c r="E232" s="39"/>
      <c r="F232" s="39"/>
      <c r="G232" s="43"/>
      <c r="BB232" s="2"/>
    </row>
    <row r="233" spans="1:54" x14ac:dyDescent="0.25">
      <c r="A233" s="3"/>
      <c r="B233" s="8"/>
      <c r="C233" s="8"/>
      <c r="D233" s="8"/>
      <c r="E233" s="39"/>
      <c r="F233" s="8"/>
      <c r="G233" s="3"/>
    </row>
    <row r="234" spans="1:54" x14ac:dyDescent="0.25">
      <c r="A234" s="3"/>
      <c r="B234" s="62" t="s">
        <v>42</v>
      </c>
      <c r="C234" s="62"/>
      <c r="D234" s="62"/>
      <c r="E234" s="62"/>
      <c r="F234" s="62"/>
      <c r="G234" s="62"/>
      <c r="I234" s="62" t="s">
        <v>34</v>
      </c>
      <c r="J234" s="62"/>
      <c r="K234" s="62"/>
      <c r="L234" s="62"/>
      <c r="M234" s="62"/>
      <c r="N234" s="62"/>
    </row>
    <row r="235" spans="1:54" ht="15.75" thickBot="1" x14ac:dyDescent="0.3">
      <c r="A235" s="3"/>
      <c r="E235" s="39"/>
      <c r="F235" s="8"/>
      <c r="G235" s="3"/>
      <c r="I235" s="45"/>
      <c r="J235" s="45"/>
      <c r="K235" s="45"/>
    </row>
    <row r="236" spans="1:54" x14ac:dyDescent="0.25">
      <c r="A236" s="3"/>
      <c r="B236" s="67" t="s">
        <v>43</v>
      </c>
      <c r="C236" s="68"/>
      <c r="D236" s="46">
        <f>SUM(I236,K237,M238)</f>
        <v>21713838.519801594</v>
      </c>
      <c r="E236" s="39"/>
      <c r="F236" s="8"/>
      <c r="G236" s="3"/>
      <c r="I236" s="4">
        <f>SUM(B6,B44,B82,B120,B158,B196)</f>
        <v>7871111.175326067</v>
      </c>
      <c r="J236" s="70">
        <v>1</v>
      </c>
      <c r="K236" s="5">
        <f>SUM(I236:I238)</f>
        <v>13766634.757763347</v>
      </c>
      <c r="L236" s="6">
        <v>1</v>
      </c>
      <c r="M236" s="5">
        <f>K236</f>
        <v>13766634.757763347</v>
      </c>
      <c r="N236" s="6">
        <v>1</v>
      </c>
    </row>
    <row r="237" spans="1:54" x14ac:dyDescent="0.25">
      <c r="A237" s="3"/>
      <c r="B237" s="65" t="s">
        <v>44</v>
      </c>
      <c r="C237" s="66"/>
      <c r="D237" s="47">
        <f>SUM(I237,K238,M239)</f>
        <v>14031927.143894535</v>
      </c>
      <c r="E237" s="39"/>
      <c r="F237" s="8"/>
      <c r="G237" s="3"/>
      <c r="I237" s="9">
        <f>SUM(B7,B45,B83,B121,B159,B197)</f>
        <v>4442956.5061719501</v>
      </c>
      <c r="J237" s="71"/>
      <c r="K237" s="10">
        <f>SUM(C6,C44,C82,C120,C158,C196)</f>
        <v>4320565.7911233399</v>
      </c>
      <c r="L237" s="71">
        <v>2</v>
      </c>
      <c r="M237" s="11">
        <f>I239</f>
        <v>8602176.72039501</v>
      </c>
      <c r="N237" s="14">
        <v>2</v>
      </c>
    </row>
    <row r="238" spans="1:54" ht="15.75" thickBot="1" x14ac:dyDescent="0.3">
      <c r="A238" s="3"/>
      <c r="B238" s="63" t="s">
        <v>45</v>
      </c>
      <c r="C238" s="64"/>
      <c r="D238" s="48">
        <f>SUM(I238,K239,M240)</f>
        <v>6676204.0402270397</v>
      </c>
      <c r="E238" s="39"/>
      <c r="F238" s="8"/>
      <c r="G238" s="3"/>
      <c r="I238" s="13">
        <f>SUM(B8,B46,B84,B122,B160,B198)</f>
        <v>1452567.0762653302</v>
      </c>
      <c r="J238" s="71"/>
      <c r="K238" s="9">
        <f>SUM(C7,C45,C83,C121,C159,C197)</f>
        <v>3126900.0439617932</v>
      </c>
      <c r="L238" s="71"/>
      <c r="M238" s="10">
        <f>SUM(D6,D44,D82,D120,D158,D196)</f>
        <v>9522161.5533521883</v>
      </c>
      <c r="N238" s="71">
        <v>3</v>
      </c>
    </row>
    <row r="239" spans="1:54" x14ac:dyDescent="0.25">
      <c r="A239" s="3"/>
      <c r="B239" s="8"/>
      <c r="C239" s="8"/>
      <c r="D239" s="8"/>
      <c r="E239" s="39"/>
      <c r="F239" s="8"/>
      <c r="G239" s="3"/>
      <c r="I239" s="11">
        <f>SUM(C23,C61,C99,C137,C175,C213)</f>
        <v>8602176.72039501</v>
      </c>
      <c r="J239" s="14">
        <v>2</v>
      </c>
      <c r="K239" s="13">
        <f>SUM(C8,C46,C84,C122,C160,C198)</f>
        <v>1154710.8853098759</v>
      </c>
      <c r="L239" s="71"/>
      <c r="M239" s="9">
        <f>SUM(D7,D45,D83,D121,D159,D197)</f>
        <v>6462070.5937607922</v>
      </c>
      <c r="N239" s="71"/>
    </row>
    <row r="240" spans="1:54" ht="15.75" thickBot="1" x14ac:dyDescent="0.3">
      <c r="A240" s="3"/>
      <c r="E240" s="39"/>
      <c r="F240" s="8"/>
      <c r="G240" s="3"/>
      <c r="I240" s="16">
        <f>SUM(D23,D61,D99,D137,D175,D213)</f>
        <v>20053158.225764811</v>
      </c>
      <c r="J240" s="18">
        <v>3</v>
      </c>
      <c r="K240" s="16">
        <f>I240</f>
        <v>20053158.225764811</v>
      </c>
      <c r="L240" s="18">
        <v>3</v>
      </c>
      <c r="M240" s="19">
        <f>SUM(D8,D46,D84,D122,D160,D198)</f>
        <v>4068926.0786518333</v>
      </c>
      <c r="N240" s="72"/>
    </row>
    <row r="241" spans="1:14" x14ac:dyDescent="0.25">
      <c r="A241" s="3"/>
      <c r="E241" s="39"/>
      <c r="F241" s="8"/>
      <c r="G241" s="3"/>
      <c r="J241" s="22" t="s">
        <v>11</v>
      </c>
      <c r="L241" s="22" t="s">
        <v>12</v>
      </c>
      <c r="N241" s="22" t="s">
        <v>12</v>
      </c>
    </row>
    <row r="242" spans="1:14" x14ac:dyDescent="0.25">
      <c r="A242" s="3"/>
      <c r="E242" s="39"/>
      <c r="F242" s="8"/>
      <c r="G242" s="3"/>
      <c r="J242" s="22" t="s">
        <v>14</v>
      </c>
      <c r="L242" s="22" t="s">
        <v>14</v>
      </c>
      <c r="N242" s="22" t="s">
        <v>11</v>
      </c>
    </row>
    <row r="243" spans="1:14" x14ac:dyDescent="0.25">
      <c r="A243" s="3"/>
      <c r="B243" s="8"/>
      <c r="C243" s="8"/>
      <c r="D243" s="8"/>
      <c r="E243" s="39"/>
      <c r="F243" s="8"/>
      <c r="G243" s="3"/>
      <c r="J243" s="22" t="s">
        <v>16</v>
      </c>
      <c r="L243" s="22" t="s">
        <v>16</v>
      </c>
      <c r="N243" s="22" t="s">
        <v>16</v>
      </c>
    </row>
    <row r="244" spans="1:14" x14ac:dyDescent="0.25">
      <c r="A244" s="3"/>
      <c r="B244" s="8"/>
      <c r="C244" s="8"/>
      <c r="D244" s="8"/>
      <c r="E244" s="39"/>
      <c r="F244" s="8"/>
      <c r="G244" s="3"/>
      <c r="J244" s="22" t="s">
        <v>17</v>
      </c>
      <c r="L244" s="22" t="s">
        <v>17</v>
      </c>
      <c r="N244" s="22" t="s">
        <v>17</v>
      </c>
    </row>
    <row r="245" spans="1:14" ht="15.75" thickBot="1" x14ac:dyDescent="0.3">
      <c r="A245" s="3"/>
      <c r="B245" s="8"/>
      <c r="C245" s="8"/>
      <c r="D245" s="8"/>
      <c r="E245" s="39"/>
      <c r="F245" s="8"/>
      <c r="G245" s="3"/>
      <c r="J245" s="25" t="s">
        <v>19</v>
      </c>
      <c r="L245" s="25" t="s">
        <v>19</v>
      </c>
      <c r="N245" s="25" t="s">
        <v>19</v>
      </c>
    </row>
    <row r="252" spans="1:14" x14ac:dyDescent="0.25">
      <c r="A252" s="3"/>
      <c r="B252" s="8"/>
      <c r="C252" s="8"/>
      <c r="D252" s="8"/>
      <c r="E252" s="39"/>
      <c r="F252" s="8"/>
      <c r="G252" s="3"/>
    </row>
    <row r="253" spans="1:14" x14ac:dyDescent="0.25">
      <c r="A253" s="3"/>
      <c r="B253" s="8"/>
      <c r="C253" s="8"/>
      <c r="D253" s="8"/>
      <c r="E253" s="39"/>
      <c r="F253" s="8"/>
      <c r="G253" s="3"/>
      <c r="I253" s="62" t="s">
        <v>35</v>
      </c>
      <c r="J253" s="62"/>
      <c r="K253" s="62"/>
      <c r="L253" s="62"/>
      <c r="M253" s="62"/>
      <c r="N253" s="62"/>
    </row>
    <row r="254" spans="1:14" ht="15.75" thickBot="1" x14ac:dyDescent="0.3">
      <c r="A254" s="3"/>
      <c r="B254" s="8"/>
      <c r="C254" s="8"/>
      <c r="D254" s="8"/>
      <c r="E254" s="39"/>
      <c r="F254" s="8"/>
      <c r="G254" s="3"/>
      <c r="I254" s="45"/>
      <c r="J254" s="45"/>
      <c r="K254" s="45"/>
    </row>
    <row r="255" spans="1:14" x14ac:dyDescent="0.25">
      <c r="A255" s="3"/>
      <c r="B255" s="8"/>
      <c r="F255" s="8"/>
      <c r="G255" s="3"/>
      <c r="I255" s="4">
        <f>AVERAGE(B6,B44,B82,B120,B158,B196)</f>
        <v>1311851.8625543446</v>
      </c>
      <c r="J255" s="70">
        <v>1</v>
      </c>
      <c r="K255" s="5">
        <f>AVERAGE(B23,B61,B99,B137,B175,B213)</f>
        <v>2294439.1262938906</v>
      </c>
      <c r="L255" s="6">
        <v>1</v>
      </c>
      <c r="M255" s="5">
        <f>K255</f>
        <v>2294439.1262938906</v>
      </c>
      <c r="N255" s="6">
        <v>1</v>
      </c>
    </row>
    <row r="256" spans="1:14" x14ac:dyDescent="0.25">
      <c r="A256" s="3"/>
      <c r="B256" s="8"/>
      <c r="F256" s="8"/>
      <c r="G256" s="3"/>
      <c r="I256" s="9">
        <f>AVERAGE(B7,B45,B83,B121,B159,B197)</f>
        <v>740492.75102865836</v>
      </c>
      <c r="J256" s="71"/>
      <c r="K256" s="10">
        <f>AVERAGE(C6,C44,C82,C120,C158,C196)</f>
        <v>720094.29852055665</v>
      </c>
      <c r="L256" s="71">
        <v>2</v>
      </c>
      <c r="M256" s="11">
        <f>I258</f>
        <v>1433696.1200658351</v>
      </c>
      <c r="N256" s="14">
        <v>2</v>
      </c>
    </row>
    <row r="257" spans="1:14" x14ac:dyDescent="0.25">
      <c r="A257" s="3"/>
      <c r="B257" s="8"/>
      <c r="F257" s="8"/>
      <c r="G257" s="3"/>
      <c r="I257" s="13">
        <f>AVERAGE(B8,B46,B84,B122,B160,B198)</f>
        <v>242094.51271088838</v>
      </c>
      <c r="J257" s="71"/>
      <c r="K257" s="9">
        <f>AVERAGE(C7,C45,C83,C121,C159,C197)</f>
        <v>521150.00732696551</v>
      </c>
      <c r="L257" s="71"/>
      <c r="M257" s="10">
        <f>AVERAGE(D6,D44,D82,D120,D158,D196)</f>
        <v>1587026.9255586981</v>
      </c>
      <c r="N257" s="71">
        <v>3</v>
      </c>
    </row>
    <row r="258" spans="1:14" x14ac:dyDescent="0.25">
      <c r="A258" s="3"/>
      <c r="B258" s="8"/>
      <c r="C258" s="8"/>
      <c r="F258" s="8"/>
      <c r="G258" s="3"/>
      <c r="I258" s="11">
        <f>AVERAGE(C23,C61,C99,C137,C175,C213)</f>
        <v>1433696.1200658351</v>
      </c>
      <c r="J258" s="14">
        <v>2</v>
      </c>
      <c r="K258" s="13">
        <f>AVERAGE(C8,C46,C84,C122,C160,C198)</f>
        <v>192451.81421831265</v>
      </c>
      <c r="L258" s="71"/>
      <c r="M258" s="9">
        <f>AVERAGE(D7,D45,D83,D121,D159,D197)</f>
        <v>1077011.7656267986</v>
      </c>
      <c r="N258" s="71"/>
    </row>
    <row r="259" spans="1:14" ht="15.75" thickBot="1" x14ac:dyDescent="0.3">
      <c r="A259" s="3"/>
      <c r="B259" s="8"/>
      <c r="C259" s="8"/>
      <c r="D259" s="8"/>
      <c r="E259" s="39"/>
      <c r="F259" s="8"/>
      <c r="G259" s="3"/>
      <c r="I259" s="16">
        <f>AVERAGE(D23,D61,D99,D137,D175,D213)</f>
        <v>3342193.0376274684</v>
      </c>
      <c r="J259" s="18">
        <v>3</v>
      </c>
      <c r="K259" s="16">
        <f>I259</f>
        <v>3342193.0376274684</v>
      </c>
      <c r="L259" s="18">
        <v>3</v>
      </c>
      <c r="M259" s="19">
        <f>AVERAGE(D8,D46,D84,D122,D160,D198)</f>
        <v>678154.34644197219</v>
      </c>
      <c r="N259" s="72"/>
    </row>
    <row r="260" spans="1:14" x14ac:dyDescent="0.25">
      <c r="A260" s="3"/>
      <c r="B260" s="8"/>
      <c r="C260" s="8"/>
      <c r="D260" s="8"/>
      <c r="E260" s="39"/>
      <c r="F260" s="8"/>
      <c r="G260" s="3"/>
      <c r="J260" s="22" t="s">
        <v>11</v>
      </c>
      <c r="L260" s="22" t="s">
        <v>12</v>
      </c>
      <c r="N260" s="22" t="s">
        <v>12</v>
      </c>
    </row>
    <row r="261" spans="1:14" x14ac:dyDescent="0.25">
      <c r="A261" s="3"/>
      <c r="B261" s="8"/>
      <c r="C261" s="8"/>
      <c r="D261" s="8"/>
      <c r="E261" s="39"/>
      <c r="F261" s="8"/>
      <c r="G261" s="3"/>
      <c r="J261" s="22" t="s">
        <v>14</v>
      </c>
      <c r="L261" s="22" t="s">
        <v>14</v>
      </c>
      <c r="N261" s="22" t="s">
        <v>11</v>
      </c>
    </row>
    <row r="262" spans="1:14" x14ac:dyDescent="0.25">
      <c r="A262" s="3"/>
      <c r="B262" s="8"/>
      <c r="C262" s="8"/>
      <c r="D262" s="8"/>
      <c r="E262" s="39"/>
      <c r="F262" s="8"/>
      <c r="G262" s="3"/>
      <c r="J262" s="22" t="s">
        <v>16</v>
      </c>
      <c r="L262" s="22" t="s">
        <v>16</v>
      </c>
      <c r="N262" s="22" t="s">
        <v>16</v>
      </c>
    </row>
    <row r="263" spans="1:14" x14ac:dyDescent="0.25">
      <c r="A263" s="3"/>
      <c r="B263" s="8"/>
      <c r="C263" s="8"/>
      <c r="D263" s="8"/>
      <c r="E263" s="39"/>
      <c r="F263" s="8"/>
      <c r="G263" s="3"/>
      <c r="J263" s="22" t="s">
        <v>17</v>
      </c>
      <c r="L263" s="22" t="s">
        <v>17</v>
      </c>
      <c r="N263" s="22" t="s">
        <v>17</v>
      </c>
    </row>
    <row r="264" spans="1:14" ht="15.75" thickBot="1" x14ac:dyDescent="0.3">
      <c r="A264" s="3"/>
      <c r="B264" s="8"/>
      <c r="C264" s="8"/>
      <c r="D264" s="8"/>
      <c r="E264" s="39"/>
      <c r="F264" s="8"/>
      <c r="G264" s="3"/>
      <c r="J264" s="25" t="s">
        <v>19</v>
      </c>
      <c r="L264" s="25" t="s">
        <v>19</v>
      </c>
      <c r="N264" s="25" t="s">
        <v>19</v>
      </c>
    </row>
    <row r="285" spans="5:9" x14ac:dyDescent="0.25">
      <c r="I285" s="49"/>
    </row>
    <row r="287" spans="5:9" x14ac:dyDescent="0.25">
      <c r="E287" s="49"/>
      <c r="F287" s="49"/>
    </row>
    <row r="289" spans="1:9" s="2" customFormat="1" x14ac:dyDescent="0.25"/>
    <row r="291" spans="1:9" x14ac:dyDescent="0.25">
      <c r="B291" s="38" t="s">
        <v>2</v>
      </c>
      <c r="C291" s="38" t="s">
        <v>3</v>
      </c>
      <c r="D291" s="38" t="s">
        <v>4</v>
      </c>
      <c r="E291" s="38" t="s">
        <v>36</v>
      </c>
      <c r="F291" s="38" t="s">
        <v>2</v>
      </c>
      <c r="G291" s="38" t="s">
        <v>3</v>
      </c>
      <c r="H291" s="38" t="s">
        <v>4</v>
      </c>
      <c r="I291" s="38" t="s">
        <v>36</v>
      </c>
    </row>
    <row r="292" spans="1:9" x14ac:dyDescent="0.25">
      <c r="A292" s="1">
        <v>2007</v>
      </c>
      <c r="B292" s="38">
        <f>'Globais 07-12 MOD''s'!B23</f>
        <v>2805185.9767704154</v>
      </c>
      <c r="C292" s="38">
        <f>'Globais 07-12 MOD''s'!C23</f>
        <v>1803537.5546690153</v>
      </c>
      <c r="D292" s="38">
        <f>'Globais 07-12 MOD''s'!D23</f>
        <v>3151090.0576530145</v>
      </c>
      <c r="E292" s="38">
        <f>'Globais 07-12 MOD''s'!E23</f>
        <v>7759813.5890924456</v>
      </c>
      <c r="F292" s="50"/>
      <c r="G292" s="50"/>
      <c r="H292" s="50"/>
      <c r="I292" s="50"/>
    </row>
    <row r="293" spans="1:9" x14ac:dyDescent="0.25">
      <c r="A293" s="1">
        <v>2008</v>
      </c>
      <c r="B293" s="38">
        <f>'Globais 07-12 MOD''s'!B61</f>
        <v>2511381.4238316519</v>
      </c>
      <c r="C293" s="38">
        <f>'Globais 07-12 MOD''s'!C61</f>
        <v>1522348.3889293373</v>
      </c>
      <c r="D293" s="38">
        <f>'Globais 07-12 MOD''s'!D61</f>
        <v>3307269.7316184174</v>
      </c>
      <c r="E293" s="38">
        <f>'Globais 07-12 MOD''s'!E61</f>
        <v>7340999.5443794066</v>
      </c>
      <c r="F293" s="51">
        <f>(B292-B293)/B292</f>
        <v>0.10473621192025848</v>
      </c>
      <c r="G293" s="51">
        <f>(C292-C293)/C292</f>
        <v>0.15590979240312067</v>
      </c>
      <c r="H293" s="51">
        <f>(D292-D293)/D292</f>
        <v>-4.956369735802732E-2</v>
      </c>
      <c r="I293" s="51">
        <f>(E292-E293)/E292</f>
        <v>5.397217857162747E-2</v>
      </c>
    </row>
    <row r="294" spans="1:9" x14ac:dyDescent="0.25">
      <c r="A294" s="1">
        <v>2009</v>
      </c>
      <c r="B294" s="38">
        <f>'Globais 07-12 MOD''s'!B99</f>
        <v>2331826.2623888119</v>
      </c>
      <c r="C294" s="38">
        <f>'Globais 07-12 MOD''s'!C99</f>
        <v>1428017.4176015123</v>
      </c>
      <c r="D294" s="38">
        <f>'Globais 07-12 MOD''s'!D99</f>
        <v>3353544.965398958</v>
      </c>
      <c r="E294" s="38">
        <f>'Globais 07-12 MOD''s'!E99</f>
        <v>7113388.6453892821</v>
      </c>
      <c r="F294" s="51">
        <f>(B293-B294)/B293</f>
        <v>7.1496571464198383E-2</v>
      </c>
      <c r="G294" s="51">
        <f t="shared" ref="G294:I297" si="0">(C293-C294)/C293</f>
        <v>6.196411545071339E-2</v>
      </c>
      <c r="H294" s="51">
        <f t="shared" si="0"/>
        <v>-1.3991974509407696E-2</v>
      </c>
      <c r="I294" s="51">
        <f t="shared" si="0"/>
        <v>3.1005437013600336E-2</v>
      </c>
    </row>
    <row r="295" spans="1:9" x14ac:dyDescent="0.25">
      <c r="A295" s="1">
        <v>2010</v>
      </c>
      <c r="B295" s="38">
        <f>'Globais 07-12 MOD''s'!B137</f>
        <v>2286618.4102003123</v>
      </c>
      <c r="C295" s="38">
        <f>'Globais 07-12 MOD''s'!C137</f>
        <v>1440442.0450034908</v>
      </c>
      <c r="D295" s="38">
        <f>'Globais 07-12 MOD''s'!D137</f>
        <v>3607143.1691247453</v>
      </c>
      <c r="E295" s="38">
        <f>'Globais 07-12 MOD''s'!E137</f>
        <v>7334203.6243285481</v>
      </c>
      <c r="F295" s="51">
        <f t="shared" ref="F295:F297" si="1">(B294-B295)/B294</f>
        <v>1.938731582094242E-2</v>
      </c>
      <c r="G295" s="51">
        <f t="shared" si="0"/>
        <v>-8.7006133460520319E-3</v>
      </c>
      <c r="H295" s="51">
        <f t="shared" si="0"/>
        <v>-7.5620934367169809E-2</v>
      </c>
      <c r="I295" s="51">
        <f t="shared" si="0"/>
        <v>-3.1042164283037257E-2</v>
      </c>
    </row>
    <row r="296" spans="1:9" x14ac:dyDescent="0.25">
      <c r="A296" s="1">
        <v>2011</v>
      </c>
      <c r="B296" s="38">
        <f>'Globais 07-12 MOD''s'!B175</f>
        <v>2006055.4462989243</v>
      </c>
      <c r="C296" s="38">
        <f>'Globais 07-12 MOD''s'!C175</f>
        <v>1292231.1681177781</v>
      </c>
      <c r="D296" s="38">
        <f>'Globais 07-12 MOD''s'!D175</f>
        <v>3050167.4153196006</v>
      </c>
      <c r="E296" s="38">
        <f>'Globais 07-12 MOD''s'!E175</f>
        <v>6348454.0297363028</v>
      </c>
      <c r="F296" s="51">
        <f t="shared" si="1"/>
        <v>0.12269776305912368</v>
      </c>
      <c r="G296" s="51">
        <f t="shared" si="0"/>
        <v>0.10289263452133782</v>
      </c>
      <c r="H296" s="51">
        <f t="shared" si="0"/>
        <v>0.15440910651192477</v>
      </c>
      <c r="I296" s="51">
        <f t="shared" si="0"/>
        <v>0.13440444867420645</v>
      </c>
    </row>
    <row r="297" spans="1:9" x14ac:dyDescent="0.25">
      <c r="A297" s="1">
        <v>2012</v>
      </c>
      <c r="B297" s="38">
        <f>'Globais 07-12 MOD''s'!B213</f>
        <v>1825567.2382732299</v>
      </c>
      <c r="C297" s="38">
        <f>'Globais 07-12 MOD''s'!C213</f>
        <v>1115600.1460738753</v>
      </c>
      <c r="D297" s="38">
        <f>'Globais 07-12 MOD''s'!D213</f>
        <v>3583942.8866500771</v>
      </c>
      <c r="E297" s="38">
        <f>'Globais 07-12 MOD''s'!E213</f>
        <v>6525110.2709971825</v>
      </c>
      <c r="F297" s="51">
        <f t="shared" si="1"/>
        <v>8.9971694630218924E-2</v>
      </c>
      <c r="G297" s="51">
        <f t="shared" si="0"/>
        <v>0.13668686099034269</v>
      </c>
      <c r="H297" s="51">
        <f t="shared" si="0"/>
        <v>-0.17499874552772599</v>
      </c>
      <c r="I297" s="51">
        <f t="shared" si="0"/>
        <v>-2.7826655187769781E-2</v>
      </c>
    </row>
    <row r="298" spans="1:9" x14ac:dyDescent="0.25">
      <c r="E298" s="37">
        <f>AVERAGE(E292:E297)</f>
        <v>7070328.2839871943</v>
      </c>
    </row>
    <row r="309" s="2" customFormat="1" x14ac:dyDescent="0.25"/>
    <row r="330" spans="1:54" s="2" customFormat="1" x14ac:dyDescent="0.25"/>
    <row r="331" spans="1:54" s="44" customFormat="1" x14ac:dyDescent="0.25">
      <c r="BB331" s="52"/>
    </row>
    <row r="332" spans="1:54" s="44" customFormat="1" x14ac:dyDescent="0.25">
      <c r="B332" s="44" t="s">
        <v>37</v>
      </c>
      <c r="BB332" s="52"/>
    </row>
    <row r="333" spans="1:54" s="44" customFormat="1" x14ac:dyDescent="0.25">
      <c r="B333" s="53" t="s">
        <v>38</v>
      </c>
      <c r="C333" s="54">
        <v>5.3999999999999999E-2</v>
      </c>
      <c r="BB333" s="52"/>
    </row>
    <row r="334" spans="1:54" s="44" customFormat="1" x14ac:dyDescent="0.25">
      <c r="B334" s="55" t="s">
        <v>39</v>
      </c>
      <c r="C334" s="56">
        <v>0.12</v>
      </c>
      <c r="BB334" s="52"/>
    </row>
    <row r="336" spans="1:54" x14ac:dyDescent="0.25">
      <c r="A336" s="34"/>
      <c r="B336" s="69" t="s">
        <v>27</v>
      </c>
      <c r="C336" s="69"/>
      <c r="D336" s="3" t="s">
        <v>40</v>
      </c>
      <c r="E336" s="69" t="s">
        <v>41</v>
      </c>
      <c r="F336" s="69"/>
      <c r="G336" s="3" t="s">
        <v>40</v>
      </c>
      <c r="H336" s="69" t="s">
        <v>36</v>
      </c>
      <c r="I336" s="69"/>
      <c r="J336" s="3" t="s">
        <v>40</v>
      </c>
    </row>
    <row r="337" spans="1:10" x14ac:dyDescent="0.25">
      <c r="A337" s="34">
        <v>2007</v>
      </c>
      <c r="B337" s="61">
        <f>C333*B25</f>
        <v>71202.658553999994</v>
      </c>
      <c r="C337" s="61"/>
      <c r="E337" s="61">
        <f>C334*B26</f>
        <v>772949.50057109341</v>
      </c>
      <c r="F337" s="61"/>
      <c r="H337" s="61">
        <f t="shared" ref="H337:H342" si="2">SUM(B337:G337)</f>
        <v>844152.15912509337</v>
      </c>
      <c r="I337" s="61"/>
    </row>
    <row r="338" spans="1:10" x14ac:dyDescent="0.25">
      <c r="A338" s="34">
        <v>2008</v>
      </c>
      <c r="B338" s="61">
        <f>C333*B63</f>
        <v>59666.267822291993</v>
      </c>
      <c r="C338" s="61"/>
      <c r="D338" s="57">
        <f>(B337-B338)/B337</f>
        <v>0.16202190993976467</v>
      </c>
      <c r="E338" s="61">
        <f>C334*B64</f>
        <v>748328.2390537688</v>
      </c>
      <c r="F338" s="61"/>
      <c r="G338" s="57">
        <f>(E337-E338)/E337</f>
        <v>3.1853648264386213E-2</v>
      </c>
      <c r="H338" s="61">
        <f t="shared" si="2"/>
        <v>807994.70075161895</v>
      </c>
      <c r="I338" s="61"/>
      <c r="J338" s="58">
        <f>(H337-H338)/H337</f>
        <v>4.2832868438018548E-2</v>
      </c>
    </row>
    <row r="339" spans="1:10" x14ac:dyDescent="0.25">
      <c r="A339" s="34">
        <v>2009</v>
      </c>
      <c r="B339" s="61">
        <f>C333*B101</f>
        <v>53129.372092603029</v>
      </c>
      <c r="C339" s="61"/>
      <c r="D339" s="57">
        <f t="shared" ref="D339:D341" si="3">(B338-B339)/B338</f>
        <v>0.10955764401350247</v>
      </c>
      <c r="E339" s="61">
        <f>C334*B102</f>
        <v>735541.36612981814</v>
      </c>
      <c r="F339" s="61"/>
      <c r="G339" s="57">
        <f t="shared" ref="G339:G342" si="4">(E338-E339)/E338</f>
        <v>1.7087251631876348E-2</v>
      </c>
      <c r="H339" s="61">
        <f t="shared" si="2"/>
        <v>788670.86486731679</v>
      </c>
      <c r="I339" s="61"/>
      <c r="J339" s="58">
        <f t="shared" ref="J339:J341" si="5">(H338-H339)/H338</f>
        <v>2.3915795321833907E-2</v>
      </c>
    </row>
    <row r="340" spans="1:10" x14ac:dyDescent="0.25">
      <c r="A340" s="34">
        <v>2010</v>
      </c>
      <c r="B340" s="61">
        <f>C333*B139</f>
        <v>64495.68543945541</v>
      </c>
      <c r="C340" s="61"/>
      <c r="D340" s="59">
        <f>(B339-B340)/B339*-1</f>
        <v>0.21393652699379187</v>
      </c>
      <c r="E340" s="61">
        <f>C334*B140</f>
        <v>736780.68949841382</v>
      </c>
      <c r="F340" s="61"/>
      <c r="G340" s="59">
        <f>(E339-E340)/E339*-1</f>
        <v>1.6849132158488934E-3</v>
      </c>
      <c r="H340" s="61">
        <f t="shared" si="2"/>
        <v>801276.59055930935</v>
      </c>
      <c r="I340" s="61"/>
      <c r="J340" s="60">
        <f>(H339-H340)/H339*-1</f>
        <v>1.5983506242636843E-2</v>
      </c>
    </row>
    <row r="341" spans="1:10" x14ac:dyDescent="0.25">
      <c r="A341" s="34">
        <v>2011</v>
      </c>
      <c r="B341" s="61">
        <f>C333*B177</f>
        <v>49873.677970962606</v>
      </c>
      <c r="C341" s="61"/>
      <c r="D341" s="57">
        <f t="shared" si="3"/>
        <v>0.22671295558551816</v>
      </c>
      <c r="E341" s="61">
        <f>C334*B178</f>
        <v>650984.08807732828</v>
      </c>
      <c r="F341" s="61"/>
      <c r="G341" s="57">
        <f t="shared" si="4"/>
        <v>0.11644795071854315</v>
      </c>
      <c r="H341" s="61">
        <f t="shared" si="2"/>
        <v>700858.10920919722</v>
      </c>
      <c r="I341" s="61"/>
      <c r="J341" s="58">
        <f t="shared" si="5"/>
        <v>0.12532311879973648</v>
      </c>
    </row>
    <row r="342" spans="1:10" x14ac:dyDescent="0.25">
      <c r="A342" s="34">
        <v>2012</v>
      </c>
      <c r="B342" s="61">
        <f>C333*B215</f>
        <v>60886.982215152006</v>
      </c>
      <c r="C342" s="61"/>
      <c r="D342" s="59">
        <f>(B341-B342)/B341*-1</f>
        <v>0.22082398355704891</v>
      </c>
      <c r="E342" s="61">
        <f>C334*B216</f>
        <v>647708.82759710192</v>
      </c>
      <c r="F342" s="61"/>
      <c r="G342" s="57">
        <f t="shared" si="4"/>
        <v>5.0312450645296101E-3</v>
      </c>
      <c r="H342" s="61">
        <f t="shared" si="2"/>
        <v>708596.03566748253</v>
      </c>
      <c r="I342" s="61"/>
      <c r="J342" s="60">
        <f>(H341-H342)/H341*-1</f>
        <v>1.1040646254369919E-2</v>
      </c>
    </row>
    <row r="349" spans="1:10" x14ac:dyDescent="0.25">
      <c r="B349" s="49"/>
    </row>
  </sheetData>
  <sheetProtection password="A926" sheet="1" formatCells="0" formatColumns="0" formatRows="0" insertColumns="0" insertRows="0" insertHyperlinks="0" deleteColumns="0" deleteRows="0" sort="0" autoFilter="0" pivotTables="0"/>
  <mergeCells count="81">
    <mergeCell ref="A3:G3"/>
    <mergeCell ref="I3:N3"/>
    <mergeCell ref="F5:G5"/>
    <mergeCell ref="J5:J7"/>
    <mergeCell ref="L6:L8"/>
    <mergeCell ref="N7:N9"/>
    <mergeCell ref="F10:G10"/>
    <mergeCell ref="F14:G14"/>
    <mergeCell ref="A41:G41"/>
    <mergeCell ref="I41:N41"/>
    <mergeCell ref="F43:G43"/>
    <mergeCell ref="J43:J45"/>
    <mergeCell ref="L44:L46"/>
    <mergeCell ref="N45:N47"/>
    <mergeCell ref="F48:G48"/>
    <mergeCell ref="F52:G52"/>
    <mergeCell ref="A79:G79"/>
    <mergeCell ref="I79:N79"/>
    <mergeCell ref="F81:G81"/>
    <mergeCell ref="J81:J83"/>
    <mergeCell ref="L82:L84"/>
    <mergeCell ref="N83:N85"/>
    <mergeCell ref="F86:G86"/>
    <mergeCell ref="F90:G90"/>
    <mergeCell ref="A117:G117"/>
    <mergeCell ref="I117:N117"/>
    <mergeCell ref="F119:G119"/>
    <mergeCell ref="J119:J121"/>
    <mergeCell ref="L120:L122"/>
    <mergeCell ref="N121:N123"/>
    <mergeCell ref="F124:G124"/>
    <mergeCell ref="F128:G128"/>
    <mergeCell ref="A155:G155"/>
    <mergeCell ref="I155:N155"/>
    <mergeCell ref="F157:G157"/>
    <mergeCell ref="J157:J159"/>
    <mergeCell ref="L158:L160"/>
    <mergeCell ref="N159:N161"/>
    <mergeCell ref="F162:G162"/>
    <mergeCell ref="F166:G166"/>
    <mergeCell ref="A193:G193"/>
    <mergeCell ref="I193:N193"/>
    <mergeCell ref="F195:G195"/>
    <mergeCell ref="J195:J197"/>
    <mergeCell ref="L196:L198"/>
    <mergeCell ref="N197:N199"/>
    <mergeCell ref="I253:N253"/>
    <mergeCell ref="J255:J257"/>
    <mergeCell ref="L256:L258"/>
    <mergeCell ref="N257:N259"/>
    <mergeCell ref="F200:G200"/>
    <mergeCell ref="F204:G204"/>
    <mergeCell ref="I234:N234"/>
    <mergeCell ref="J236:J238"/>
    <mergeCell ref="L237:L239"/>
    <mergeCell ref="N238:N240"/>
    <mergeCell ref="B339:C339"/>
    <mergeCell ref="E339:F339"/>
    <mergeCell ref="H339:I339"/>
    <mergeCell ref="B336:C336"/>
    <mergeCell ref="E336:F336"/>
    <mergeCell ref="H336:I336"/>
    <mergeCell ref="B337:C337"/>
    <mergeCell ref="E337:F337"/>
    <mergeCell ref="H337:I337"/>
    <mergeCell ref="B342:C342"/>
    <mergeCell ref="E342:F342"/>
    <mergeCell ref="H342:I342"/>
    <mergeCell ref="B234:G234"/>
    <mergeCell ref="B238:C238"/>
    <mergeCell ref="B237:C237"/>
    <mergeCell ref="B236:C236"/>
    <mergeCell ref="B340:C340"/>
    <mergeCell ref="E340:F340"/>
    <mergeCell ref="H340:I340"/>
    <mergeCell ref="B341:C341"/>
    <mergeCell ref="E341:F341"/>
    <mergeCell ref="H341:I341"/>
    <mergeCell ref="B338:C338"/>
    <mergeCell ref="E338:F338"/>
    <mergeCell ref="H338:I338"/>
  </mergeCells>
  <pageMargins left="0.7" right="0.7" top="0.75" bottom="0.75" header="0.3" footer="0.3"/>
  <pageSetup paperSize="9"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Globais 07-12 MOD's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Nuno</cp:lastModifiedBy>
  <dcterms:created xsi:type="dcterms:W3CDTF">2014-03-04T10:47:26Z</dcterms:created>
  <dcterms:modified xsi:type="dcterms:W3CDTF">2014-04-26T19:43:13Z</dcterms:modified>
</cp:coreProperties>
</file>