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26" lockStructure="1"/>
  <bookViews>
    <workbookView xWindow="480" yWindow="60" windowWidth="18195" windowHeight="8505"/>
  </bookViews>
  <sheets>
    <sheet name="LED GA" sheetId="1" r:id="rId1"/>
  </sheets>
  <calcPr calcId="145621"/>
</workbook>
</file>

<file path=xl/calcChain.xml><?xml version="1.0" encoding="utf-8"?>
<calcChain xmlns="http://schemas.openxmlformats.org/spreadsheetml/2006/main">
  <c r="U9" i="1" l="1"/>
  <c r="J42" i="1" l="1"/>
  <c r="O8" i="1"/>
  <c r="C27" i="1" s="1"/>
  <c r="D28" i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B28" i="1"/>
  <c r="B29" i="1" s="1"/>
  <c r="F10" i="1"/>
  <c r="F8" i="1"/>
  <c r="F4" i="1"/>
  <c r="F9" i="1" s="1"/>
  <c r="T3" i="1"/>
  <c r="F3" i="1"/>
  <c r="F6" i="1" s="1"/>
  <c r="T4" i="1" l="1"/>
  <c r="O12" i="1"/>
  <c r="F11" i="1"/>
  <c r="E18" i="1" s="1"/>
  <c r="F27" i="1"/>
  <c r="H27" i="1"/>
  <c r="H28" i="1" s="1"/>
  <c r="H29" i="1" s="1"/>
  <c r="B30" i="1"/>
  <c r="H30" i="1" l="1"/>
  <c r="E19" i="1"/>
  <c r="E21" i="1" s="1"/>
  <c r="G27" i="1"/>
  <c r="B31" i="1"/>
  <c r="H31" i="1" s="1"/>
  <c r="E32" i="1"/>
  <c r="F32" i="1" s="1"/>
  <c r="E20" i="1"/>
  <c r="E30" i="1" l="1"/>
  <c r="F30" i="1" s="1"/>
  <c r="E34" i="1"/>
  <c r="F34" i="1" s="1"/>
  <c r="E29" i="1"/>
  <c r="E31" i="1"/>
  <c r="F31" i="1" s="1"/>
  <c r="E33" i="1"/>
  <c r="F33" i="1" s="1"/>
  <c r="E38" i="1"/>
  <c r="F38" i="1" s="1"/>
  <c r="F29" i="1"/>
  <c r="E36" i="1"/>
  <c r="F36" i="1" s="1"/>
  <c r="E35" i="1"/>
  <c r="F35" i="1" s="1"/>
  <c r="E37" i="1"/>
  <c r="F37" i="1" s="1"/>
  <c r="E39" i="1"/>
  <c r="F39" i="1" s="1"/>
  <c r="B32" i="1"/>
  <c r="H32" i="1" s="1"/>
  <c r="E28" i="1"/>
  <c r="I28" i="1" s="1"/>
  <c r="I29" i="1" s="1"/>
  <c r="I30" i="1" s="1"/>
  <c r="I31" i="1" l="1"/>
  <c r="I32" i="1" s="1"/>
  <c r="F28" i="1"/>
  <c r="B33" i="1"/>
  <c r="H33" i="1" s="1"/>
  <c r="I33" i="1" l="1"/>
  <c r="G28" i="1"/>
  <c r="G29" i="1" s="1"/>
  <c r="G30" i="1" s="1"/>
  <c r="G31" i="1" s="1"/>
  <c r="G32" i="1" s="1"/>
  <c r="B34" i="1"/>
  <c r="H34" i="1" s="1"/>
  <c r="I34" i="1" l="1"/>
  <c r="G33" i="1"/>
  <c r="B35" i="1"/>
  <c r="H35" i="1" s="1"/>
  <c r="I35" i="1" l="1"/>
  <c r="G34" i="1"/>
  <c r="B36" i="1"/>
  <c r="H36" i="1" s="1"/>
  <c r="G40" i="1"/>
  <c r="I36" i="1" l="1"/>
  <c r="G35" i="1"/>
  <c r="B37" i="1"/>
  <c r="H37" i="1" s="1"/>
  <c r="I37" i="1" l="1"/>
  <c r="B38" i="1"/>
  <c r="H38" i="1" s="1"/>
  <c r="I38" i="1" l="1"/>
  <c r="G36" i="1"/>
  <c r="B39" i="1"/>
  <c r="H39" i="1" s="1"/>
  <c r="I39" i="1" l="1"/>
  <c r="G37" i="1"/>
  <c r="G38" i="1" s="1"/>
  <c r="G39" i="1" l="1"/>
  <c r="G41" i="1" s="1"/>
</calcChain>
</file>

<file path=xl/comments1.xml><?xml version="1.0" encoding="utf-8"?>
<comments xmlns="http://schemas.openxmlformats.org/spreadsheetml/2006/main">
  <authors>
    <author>Nuno</author>
  </authors>
  <commentList>
    <comment ref="F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35W
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7 horas/dia; 365 dias por ano</t>
        </r>
      </text>
    </comment>
    <comment ref="G40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PRI - Período do retorno do investimento</t>
        </r>
      </text>
    </comment>
  </commentList>
</comments>
</file>

<file path=xl/sharedStrings.xml><?xml version="1.0" encoding="utf-8"?>
<sst xmlns="http://schemas.openxmlformats.org/spreadsheetml/2006/main" count="48" uniqueCount="47">
  <si>
    <t>Considerações</t>
  </si>
  <si>
    <t>Resumo de custos (€)</t>
  </si>
  <si>
    <t>Lâmpadas existentes de halogéneo (kW):</t>
  </si>
  <si>
    <r>
      <t>Custo unitário do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LED</t>
    </r>
  </si>
  <si>
    <t>Número de horas de funcionamento (ano):</t>
  </si>
  <si>
    <t>Número de lâmpadas GA:</t>
  </si>
  <si>
    <t>Consumo lâmpadas (kWh):</t>
  </si>
  <si>
    <t>Custo unitário LED:</t>
  </si>
  <si>
    <t>Tempo de vida (horas):</t>
  </si>
  <si>
    <t>Taxas:</t>
  </si>
  <si>
    <t>Taxa de Inflacção:</t>
  </si>
  <si>
    <t>Estimativas (anual) de…</t>
  </si>
  <si>
    <t>...de consumo (kWh):</t>
  </si>
  <si>
    <t>...de redução (kWh):</t>
  </si>
  <si>
    <t>(Valor que se irá economizar)</t>
  </si>
  <si>
    <t>Redução de consumo (%):</t>
  </si>
  <si>
    <t>Ano</t>
  </si>
  <si>
    <t>Investimento</t>
  </si>
  <si>
    <t>€/kWh</t>
  </si>
  <si>
    <t>Cash Flow</t>
  </si>
  <si>
    <t>Retorno Acumulado</t>
  </si>
  <si>
    <t>Investimento Acumulado</t>
  </si>
  <si>
    <t>(dias)</t>
  </si>
  <si>
    <t>Dados usados para estudo o estudo dos consumos</t>
  </si>
  <si>
    <r>
      <rPr>
        <i/>
        <sz val="9.35"/>
        <color theme="1"/>
        <rFont val="Calibri"/>
        <family val="2"/>
      </rPr>
      <t>LED</t>
    </r>
    <r>
      <rPr>
        <sz val="11"/>
        <color theme="1"/>
        <rFont val="Calibri"/>
        <family val="2"/>
        <scheme val="minor"/>
      </rPr>
      <t xml:space="preserve"> proposto (kW):</t>
    </r>
  </si>
  <si>
    <r>
      <t xml:space="preserve">Número de </t>
    </r>
    <r>
      <rPr>
        <i/>
        <sz val="9.35"/>
        <color theme="1"/>
        <rFont val="Calibri"/>
        <family val="2"/>
      </rPr>
      <t>LED</t>
    </r>
    <r>
      <rPr>
        <sz val="11"/>
        <color theme="1"/>
        <rFont val="Calibri"/>
        <family val="2"/>
        <scheme val="minor"/>
      </rPr>
      <t xml:space="preserve"> GA:</t>
    </r>
  </si>
  <si>
    <r>
      <t xml:space="preserve">Consumo anual </t>
    </r>
    <r>
      <rPr>
        <i/>
        <sz val="9.35"/>
        <color theme="1"/>
        <rFont val="Calibri"/>
        <family val="2"/>
      </rPr>
      <t>LED</t>
    </r>
    <r>
      <rPr>
        <sz val="11"/>
        <color theme="1"/>
        <rFont val="Calibri"/>
        <family val="2"/>
        <scheme val="minor"/>
      </rPr>
      <t xml:space="preserve"> (kWh):</t>
    </r>
  </si>
  <si>
    <t>€/kWh (eletricidade):</t>
  </si>
  <si>
    <r>
      <t xml:space="preserve">Aquisição de equipamento - </t>
    </r>
    <r>
      <rPr>
        <i/>
        <sz val="9.35"/>
        <color theme="1"/>
        <rFont val="Calibri"/>
        <family val="2"/>
      </rPr>
      <t>LED</t>
    </r>
    <r>
      <rPr>
        <sz val="11"/>
        <color theme="1"/>
        <rFont val="Calibri"/>
        <family val="2"/>
        <scheme val="minor"/>
      </rPr>
      <t xml:space="preserve"> (€):</t>
    </r>
  </si>
  <si>
    <t>Total:</t>
  </si>
  <si>
    <t>LED</t>
  </si>
  <si>
    <t>...de redução (€):</t>
  </si>
  <si>
    <t>Estudo de viabilidade económica - Substituição de iluminação no Grande Auditório (€)</t>
  </si>
  <si>
    <t>Redução de custos de consumo</t>
  </si>
  <si>
    <t>Redução de custos acumulado</t>
  </si>
  <si>
    <t>Payback Period</t>
  </si>
  <si>
    <t>ROI</t>
  </si>
  <si>
    <t>0,56 anos:</t>
  </si>
  <si>
    <t>Redução de consumos e custos</t>
  </si>
  <si>
    <t>Totais</t>
  </si>
  <si>
    <t>Redução energética (kWh)</t>
  </si>
  <si>
    <t>Eletricidade (kWh)</t>
  </si>
  <si>
    <t>Redução de custos (€)</t>
  </si>
  <si>
    <t>Eletricidade (0,12€/kWh)</t>
  </si>
  <si>
    <t>Total do investimento (212 unidades)</t>
  </si>
  <si>
    <t>13.542 kWh</t>
  </si>
  <si>
    <t>Tempo de vida - GA (anos):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</si>
</sst>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"/>
    <numFmt numFmtId="165" formatCode="#,##0.00\ &quot;€&quot;"/>
    <numFmt numFmtId="166" formatCode="0.000"/>
    <numFmt numFmtId="167" formatCode="0.0%"/>
    <numFmt numFmtId="168" formatCode="#,##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9.35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0" fillId="2" borderId="3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3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4" xfId="0" applyBorder="1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164" fontId="0" fillId="0" borderId="0" xfId="0" applyNumberFormat="1" applyBorder="1" applyAlignment="1" applyProtection="1">
      <alignment horizontal="left" vertical="center"/>
      <protection hidden="1"/>
    </xf>
    <xf numFmtId="0" fontId="0" fillId="0" borderId="5" xfId="0" applyBorder="1" applyProtection="1">
      <protection hidden="1"/>
    </xf>
    <xf numFmtId="0" fontId="0" fillId="0" borderId="4" xfId="0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2" fontId="0" fillId="0" borderId="0" xfId="0" applyNumberFormat="1" applyFill="1" applyBorder="1" applyAlignment="1" applyProtection="1">
      <alignment horizontal="left"/>
      <protection hidden="1"/>
    </xf>
    <xf numFmtId="0" fontId="0" fillId="0" borderId="5" xfId="0" applyFill="1" applyBorder="1" applyProtection="1"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168" fontId="0" fillId="0" borderId="8" xfId="0" applyNumberFormat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4" fontId="0" fillId="0" borderId="0" xfId="0" applyNumberFormat="1" applyBorder="1" applyAlignment="1" applyProtection="1">
      <alignment horizontal="left" vertical="center"/>
      <protection hidden="1"/>
    </xf>
    <xf numFmtId="0" fontId="0" fillId="7" borderId="4" xfId="0" applyFill="1" applyBorder="1" applyProtection="1">
      <protection hidden="1"/>
    </xf>
    <xf numFmtId="0" fontId="0" fillId="7" borderId="0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168" fontId="0" fillId="0" borderId="11" xfId="0" applyNumberFormat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4" fontId="0" fillId="0" borderId="5" xfId="0" applyNumberFormat="1" applyFill="1" applyBorder="1" applyAlignment="1" applyProtection="1">
      <alignment horizontal="left" vertical="center"/>
      <protection hidden="1"/>
    </xf>
    <xf numFmtId="0" fontId="0" fillId="7" borderId="0" xfId="0" applyFill="1" applyBorder="1" applyAlignment="1" applyProtection="1">
      <alignment horizontal="right"/>
      <protection hidden="1"/>
    </xf>
    <xf numFmtId="0" fontId="0" fillId="7" borderId="0" xfId="0" applyFill="1" applyBorder="1" applyAlignment="1" applyProtection="1">
      <alignment horizontal="left" vertical="center"/>
      <protection hidden="1"/>
    </xf>
    <xf numFmtId="0" fontId="0" fillId="2" borderId="21" xfId="0" applyFill="1" applyBorder="1" applyAlignment="1" applyProtection="1">
      <alignment horizontal="center" vertical="center"/>
      <protection hidden="1"/>
    </xf>
    <xf numFmtId="0" fontId="0" fillId="2" borderId="22" xfId="0" applyFill="1" applyBorder="1" applyAlignment="1" applyProtection="1">
      <alignment horizontal="center" vertical="center"/>
      <protection hidden="1"/>
    </xf>
    <xf numFmtId="0" fontId="0" fillId="2" borderId="23" xfId="0" applyFill="1" applyBorder="1" applyAlignment="1" applyProtection="1">
      <alignment horizontal="center" vertical="center"/>
      <protection hidden="1"/>
    </xf>
    <xf numFmtId="166" fontId="0" fillId="0" borderId="0" xfId="0" applyNumberFormat="1" applyBorder="1" applyAlignment="1" applyProtection="1">
      <alignment horizontal="left"/>
      <protection hidden="1"/>
    </xf>
    <xf numFmtId="0" fontId="0" fillId="0" borderId="5" xfId="0" applyBorder="1" applyAlignment="1" applyProtection="1">
      <alignment horizontal="right"/>
      <protection hidden="1"/>
    </xf>
    <xf numFmtId="4" fontId="0" fillId="0" borderId="0" xfId="0" applyNumberFormat="1" applyBorder="1" applyAlignment="1" applyProtection="1">
      <alignment horizontal="left"/>
      <protection hidden="1"/>
    </xf>
    <xf numFmtId="4" fontId="0" fillId="0" borderId="5" xfId="0" applyNumberFormat="1" applyBorder="1" applyAlignment="1" applyProtection="1">
      <alignment horizontal="left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3" fontId="0" fillId="0" borderId="28" xfId="0" applyNumberForma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15" xfId="0" applyBorder="1" applyAlignment="1" applyProtection="1">
      <alignment horizontal="right"/>
      <protection hidden="1"/>
    </xf>
    <xf numFmtId="4" fontId="0" fillId="0" borderId="15" xfId="0" applyNumberFormat="1" applyBorder="1" applyAlignment="1" applyProtection="1">
      <alignment horizontal="left" vertical="center"/>
      <protection hidden="1"/>
    </xf>
    <xf numFmtId="0" fontId="0" fillId="0" borderId="16" xfId="0" applyBorder="1" applyProtection="1">
      <protection hidden="1"/>
    </xf>
    <xf numFmtId="3" fontId="0" fillId="0" borderId="5" xfId="0" applyNumberFormat="1" applyFill="1" applyBorder="1" applyAlignment="1" applyProtection="1">
      <alignment horizontal="left" vertical="center"/>
      <protection hidden="1"/>
    </xf>
    <xf numFmtId="165" fontId="0" fillId="0" borderId="0" xfId="0" applyNumberFormat="1" applyFill="1" applyBorder="1" applyAlignment="1" applyProtection="1">
      <alignment horizontal="left"/>
      <protection hidden="1"/>
    </xf>
    <xf numFmtId="4" fontId="0" fillId="0" borderId="0" xfId="0" applyNumberFormat="1" applyFill="1" applyBorder="1" applyAlignment="1" applyProtection="1">
      <alignment horizontal="left"/>
      <protection hidden="1"/>
    </xf>
    <xf numFmtId="165" fontId="0" fillId="0" borderId="0" xfId="0" applyNumberFormat="1" applyBorder="1" applyAlignment="1" applyProtection="1">
      <alignment horizontal="left"/>
      <protection hidden="1"/>
    </xf>
    <xf numFmtId="0" fontId="0" fillId="0" borderId="14" xfId="0" applyFill="1" applyBorder="1" applyProtection="1">
      <protection hidden="1"/>
    </xf>
    <xf numFmtId="0" fontId="0" fillId="0" borderId="15" xfId="0" applyFill="1" applyBorder="1" applyProtection="1">
      <protection hidden="1"/>
    </xf>
    <xf numFmtId="0" fontId="0" fillId="0" borderId="15" xfId="0" applyFill="1" applyBorder="1" applyAlignment="1" applyProtection="1">
      <alignment horizontal="right"/>
      <protection hidden="1"/>
    </xf>
    <xf numFmtId="167" fontId="0" fillId="0" borderId="16" xfId="0" applyNumberFormat="1" applyFill="1" applyBorder="1" applyAlignment="1" applyProtection="1">
      <alignment horizontal="left"/>
      <protection hidden="1"/>
    </xf>
    <xf numFmtId="0" fontId="6" fillId="3" borderId="4" xfId="0" applyFont="1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center"/>
      <protection hidden="1"/>
    </xf>
    <xf numFmtId="4" fontId="0" fillId="0" borderId="0" xfId="0" applyNumberFormat="1" applyFill="1" applyBorder="1" applyAlignment="1" applyProtection="1">
      <alignment horizontal="left" vertical="center"/>
      <protection hidden="1"/>
    </xf>
    <xf numFmtId="2" fontId="0" fillId="0" borderId="0" xfId="0" applyNumberFormat="1" applyFill="1" applyBorder="1" applyAlignment="1" applyProtection="1">
      <alignment horizontal="center"/>
      <protection hidden="1"/>
    </xf>
    <xf numFmtId="4" fontId="0" fillId="0" borderId="0" xfId="0" applyNumberFormat="1" applyBorder="1" applyAlignment="1" applyProtection="1">
      <alignment horizontal="center" vertical="center"/>
      <protection hidden="1"/>
    </xf>
    <xf numFmtId="4" fontId="0" fillId="0" borderId="5" xfId="0" applyNumberFormat="1" applyBorder="1" applyAlignment="1" applyProtection="1">
      <alignment horizontal="center" vertical="center"/>
      <protection hidden="1"/>
    </xf>
    <xf numFmtId="4" fontId="0" fillId="0" borderId="0" xfId="0" applyNumberFormat="1" applyProtection="1"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10" fontId="0" fillId="4" borderId="15" xfId="0" applyNumberFormat="1" applyFill="1" applyBorder="1" applyAlignment="1" applyProtection="1">
      <alignment horizontal="center"/>
      <protection hidden="1"/>
    </xf>
    <xf numFmtId="10" fontId="0" fillId="0" borderId="15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4" fontId="0" fillId="0" borderId="0" xfId="0" applyNumberFormat="1" applyFill="1" applyBorder="1" applyAlignment="1" applyProtection="1">
      <alignment horizontal="center"/>
      <protection hidden="1"/>
    </xf>
    <xf numFmtId="0" fontId="0" fillId="2" borderId="7" xfId="0" applyFill="1" applyBorder="1" applyAlignment="1" applyProtection="1">
      <alignment horizont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3" fontId="0" fillId="0" borderId="19" xfId="0" applyNumberFormat="1" applyFill="1" applyBorder="1" applyAlignment="1" applyProtection="1">
      <alignment horizontal="center" vertical="center"/>
      <protection hidden="1"/>
    </xf>
    <xf numFmtId="4" fontId="0" fillId="7" borderId="7" xfId="0" applyNumberFormat="1" applyFill="1" applyBorder="1" applyAlignment="1" applyProtection="1">
      <alignment horizontal="center" vertical="center"/>
      <protection hidden="1"/>
    </xf>
    <xf numFmtId="3" fontId="0" fillId="7" borderId="7" xfId="0" applyNumberFormat="1" applyFill="1" applyBorder="1" applyAlignment="1" applyProtection="1">
      <alignment horizontal="center" vertical="center"/>
      <protection hidden="1"/>
    </xf>
    <xf numFmtId="3" fontId="0" fillId="0" borderId="7" xfId="0" applyNumberFormat="1" applyBorder="1" applyAlignment="1" applyProtection="1">
      <alignment horizontal="center" vertical="center"/>
      <protection hidden="1"/>
    </xf>
    <xf numFmtId="3" fontId="0" fillId="5" borderId="7" xfId="0" applyNumberFormat="1" applyFill="1" applyBorder="1" applyAlignment="1" applyProtection="1">
      <alignment horizontal="center" vertical="center"/>
      <protection hidden="1"/>
    </xf>
    <xf numFmtId="3" fontId="0" fillId="0" borderId="7" xfId="0" applyNumberFormat="1" applyBorder="1" applyAlignment="1" applyProtection="1">
      <alignment horizontal="center"/>
      <protection hidden="1"/>
    </xf>
    <xf numFmtId="3" fontId="0" fillId="7" borderId="7" xfId="0" applyNumberFormat="1" applyFill="1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4" fontId="0" fillId="7" borderId="19" xfId="0" applyNumberFormat="1" applyFill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alignment horizontal="center" vertical="center"/>
      <protection hidden="1"/>
    </xf>
    <xf numFmtId="0" fontId="1" fillId="3" borderId="18" xfId="0" applyFont="1" applyFill="1" applyBorder="1" applyAlignment="1" applyProtection="1">
      <alignment horizontal="center" vertical="center"/>
      <protection hidden="1"/>
    </xf>
    <xf numFmtId="4" fontId="1" fillId="7" borderId="20" xfId="0" applyNumberFormat="1" applyFont="1" applyFill="1" applyBorder="1" applyAlignment="1" applyProtection="1">
      <alignment horizontal="center" vertical="center"/>
      <protection hidden="1"/>
    </xf>
    <xf numFmtId="164" fontId="1" fillId="3" borderId="12" xfId="0" applyNumberFormat="1" applyFont="1" applyFill="1" applyBorder="1" applyAlignment="1" applyProtection="1">
      <alignment horizontal="center" vertical="center"/>
      <protection hidden="1"/>
    </xf>
    <xf numFmtId="3" fontId="1" fillId="3" borderId="7" xfId="0" applyNumberFormat="1" applyFont="1" applyFill="1" applyBorder="1" applyAlignment="1" applyProtection="1">
      <alignment horizontal="center" vertical="center"/>
      <protection hidden="1"/>
    </xf>
    <xf numFmtId="3" fontId="1" fillId="3" borderId="7" xfId="0" applyNumberFormat="1" applyFont="1" applyFill="1" applyBorder="1" applyAlignment="1" applyProtection="1">
      <alignment horizontal="center"/>
      <protection hidden="1"/>
    </xf>
    <xf numFmtId="4" fontId="0" fillId="7" borderId="20" xfId="0" applyNumberFormat="1" applyFill="1" applyBorder="1" applyAlignment="1" applyProtection="1">
      <alignment horizontal="center" vertical="center"/>
      <protection hidden="1"/>
    </xf>
    <xf numFmtId="3" fontId="0" fillId="2" borderId="7" xfId="0" applyNumberFormat="1" applyFill="1" applyBorder="1" applyAlignment="1" applyProtection="1">
      <alignment horizontal="center" vertical="center"/>
      <protection hidden="1"/>
    </xf>
    <xf numFmtId="164" fontId="0" fillId="0" borderId="12" xfId="0" applyNumberFormat="1" applyFill="1" applyBorder="1" applyAlignment="1" applyProtection="1">
      <alignment horizontal="center" vertical="center"/>
      <protection hidden="1"/>
    </xf>
    <xf numFmtId="4" fontId="0" fillId="7" borderId="17" xfId="0" applyNumberForma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right"/>
      <protection hidden="1"/>
    </xf>
    <xf numFmtId="2" fontId="0" fillId="6" borderId="17" xfId="0" applyNumberFormat="1" applyFill="1" applyBorder="1" applyAlignment="1" applyProtection="1">
      <alignment horizontal="center" vertical="center"/>
      <protection hidden="1"/>
    </xf>
    <xf numFmtId="10" fontId="0" fillId="6" borderId="7" xfId="0" applyNumberFormat="1" applyFill="1" applyBorder="1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t-PT" sz="1100"/>
              <a:t>Investimento</a:t>
            </a:r>
            <a:r>
              <a:rPr lang="pt-PT" sz="1100" baseline="0"/>
              <a:t> vs Redução de custos</a:t>
            </a:r>
          </a:p>
        </c:rich>
      </c:tx>
      <c:layout/>
      <c:overlay val="1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'LED GA'!$H$26</c:f>
              <c:strCache>
                <c:ptCount val="1"/>
                <c:pt idx="0">
                  <c:v>Investimento Acumulado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'LED GA'!$B$27:$B$39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'LED GA'!$H$27:$H$39</c:f>
              <c:numCache>
                <c:formatCode>#,##0</c:formatCode>
                <c:ptCount val="13"/>
                <c:pt idx="0">
                  <c:v>4240</c:v>
                </c:pt>
                <c:pt idx="1">
                  <c:v>4240</c:v>
                </c:pt>
                <c:pt idx="2">
                  <c:v>4240</c:v>
                </c:pt>
                <c:pt idx="3">
                  <c:v>4240</c:v>
                </c:pt>
                <c:pt idx="4">
                  <c:v>4240</c:v>
                </c:pt>
                <c:pt idx="5">
                  <c:v>4240</c:v>
                </c:pt>
                <c:pt idx="6">
                  <c:v>4240</c:v>
                </c:pt>
                <c:pt idx="7">
                  <c:v>4240</c:v>
                </c:pt>
                <c:pt idx="8">
                  <c:v>4240</c:v>
                </c:pt>
                <c:pt idx="9">
                  <c:v>4240</c:v>
                </c:pt>
                <c:pt idx="10">
                  <c:v>4240</c:v>
                </c:pt>
                <c:pt idx="11">
                  <c:v>4240</c:v>
                </c:pt>
                <c:pt idx="12">
                  <c:v>4240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'LED GA'!$I$26</c:f>
              <c:strCache>
                <c:ptCount val="1"/>
                <c:pt idx="0">
                  <c:v>Redução de custos acumulado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'LED GA'!$B$27:$B$39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'LED GA'!$I$27:$I$39</c:f>
              <c:numCache>
                <c:formatCode>#,##0</c:formatCode>
                <c:ptCount val="13"/>
                <c:pt idx="1">
                  <c:v>1624.9800000000002</c:v>
                </c:pt>
                <c:pt idx="2">
                  <c:v>3290.5845000000004</c:v>
                </c:pt>
                <c:pt idx="3">
                  <c:v>4997.8291125000005</c:v>
                </c:pt>
                <c:pt idx="4">
                  <c:v>6747.7548403125002</c:v>
                </c:pt>
                <c:pt idx="5">
                  <c:v>8541.4287113203136</c:v>
                </c:pt>
                <c:pt idx="6">
                  <c:v>10379.944429103321</c:v>
                </c:pt>
                <c:pt idx="7">
                  <c:v>12264.423039830905</c:v>
                </c:pt>
                <c:pt idx="8">
                  <c:v>14196.013615826678</c:v>
                </c:pt>
                <c:pt idx="9">
                  <c:v>16175.893956222344</c:v>
                </c:pt>
                <c:pt idx="10">
                  <c:v>18205.271305127902</c:v>
                </c:pt>
                <c:pt idx="11">
                  <c:v>20285.383087756101</c:v>
                </c:pt>
                <c:pt idx="12">
                  <c:v>22417.497664950002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998656"/>
        <c:axId val="93033600"/>
      </c:lineChart>
      <c:catAx>
        <c:axId val="9299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Anos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pt-PT"/>
          </a:p>
        </c:txPr>
        <c:crossAx val="93033600"/>
        <c:crosses val="autoZero"/>
        <c:auto val="1"/>
        <c:lblAlgn val="ctr"/>
        <c:lblOffset val="100"/>
        <c:noMultiLvlLbl val="0"/>
      </c:catAx>
      <c:valAx>
        <c:axId val="930336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Euros (€)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pt-PT"/>
          </a:p>
        </c:txPr>
        <c:crossAx val="9299865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660699397869384"/>
          <c:y val="0.89986222526932669"/>
          <c:w val="0.69857029879998622"/>
          <c:h val="7.2408153818608975E-2"/>
        </c:manualLayout>
      </c:layout>
      <c:overlay val="0"/>
      <c:txPr>
        <a:bodyPr/>
        <a:lstStyle/>
        <a:p>
          <a:pPr>
            <a:defRPr sz="800"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41461</xdr:colOff>
      <xdr:row>43</xdr:row>
      <xdr:rowOff>47623</xdr:rowOff>
    </xdr:from>
    <xdr:to>
      <xdr:col>7</xdr:col>
      <xdr:colOff>619125</xdr:colOff>
      <xdr:row>61</xdr:row>
      <xdr:rowOff>44822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0.31816</cdr:x>
      <cdr:y>0.43666</cdr:y>
    </cdr:from>
    <cdr:to>
      <cdr:x>0.38034</cdr:x>
      <cdr:y>0.61113</cdr:y>
    </cdr:to>
    <cdr:cxnSp macro="">
      <cdr:nvCxnSpPr>
        <cdr:cNvPr id="3" name="Conexão em ângulos rectos 2"/>
        <cdr:cNvCxnSpPr/>
      </cdr:nvCxnSpPr>
      <cdr:spPr>
        <a:xfrm xmlns:a="http://schemas.openxmlformats.org/drawingml/2006/main" rot="5400000">
          <a:off x="1508816" y="1634034"/>
          <a:ext cx="597776" cy="321877"/>
        </a:xfrm>
        <a:prstGeom xmlns:a="http://schemas.openxmlformats.org/drawingml/2006/main" prst="bentConnector3">
          <a:avLst>
            <a:gd name="adj1" fmla="val 50000"/>
          </a:avLst>
        </a:prstGeom>
        <a:ln xmlns:a="http://schemas.openxmlformats.org/drawingml/2006/main">
          <a:solidFill>
            <a:schemeClr val="tx2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0.21156</cdr:x>
      <cdr:y>0.35947</cdr:y>
    </cdr:from>
    <cdr:to>
      <cdr:x>0.54407</cdr:x>
      <cdr:y>0.43731</cdr:y>
    </cdr:to>
    <cdr:sp macro="" textlink="">
      <cdr:nvSpPr>
        <cdr:cNvPr id="8" name="CaixaDeTexto 7"/>
        <cdr:cNvSpPr txBox="1"/>
      </cdr:nvSpPr>
      <cdr:spPr>
        <a:xfrm xmlns:a="http://schemas.openxmlformats.org/drawingml/2006/main">
          <a:off x="1095849" y="1231603"/>
          <a:ext cx="1722299" cy="266695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2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PT" sz="1050" i="1"/>
            <a:t>Payback</a:t>
          </a:r>
          <a:r>
            <a:rPr lang="pt-PT" sz="1050" i="1" baseline="0"/>
            <a:t> Period </a:t>
          </a:r>
          <a:r>
            <a:rPr lang="pt-PT" sz="1050" baseline="0"/>
            <a:t>= 2,56 anos</a:t>
          </a:r>
          <a:endParaRPr lang="pt-PT" sz="1050"/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42"/>
  <sheetViews>
    <sheetView tabSelected="1" zoomScaleNormal="100" workbookViewId="0">
      <selection activeCell="F5" sqref="F5"/>
    </sheetView>
  </sheetViews>
  <sheetFormatPr defaultRowHeight="15" x14ac:dyDescent="0.25"/>
  <cols>
    <col min="1" max="2" width="9.140625" style="1"/>
    <col min="3" max="3" width="13" style="1" customWidth="1"/>
    <col min="4" max="4" width="10.140625" style="1" bestFit="1" customWidth="1"/>
    <col min="5" max="5" width="10.28515625" style="1" bestFit="1" customWidth="1"/>
    <col min="6" max="6" width="15.5703125" style="1" customWidth="1"/>
    <col min="7" max="7" width="10.85546875" style="1" bestFit="1" customWidth="1"/>
    <col min="8" max="8" width="13.42578125" style="1" bestFit="1" customWidth="1"/>
    <col min="9" max="9" width="13" style="1" customWidth="1"/>
    <col min="10" max="10" width="10.28515625" style="1" bestFit="1" customWidth="1"/>
    <col min="11" max="11" width="10.85546875" style="1" bestFit="1" customWidth="1"/>
    <col min="12" max="13" width="9.140625" style="1"/>
    <col min="14" max="14" width="9.5703125" style="1" customWidth="1"/>
    <col min="15" max="15" width="10.28515625" style="1" bestFit="1" customWidth="1"/>
    <col min="16" max="16" width="9.140625" style="1"/>
    <col min="17" max="17" width="24.7109375" style="1" bestFit="1" customWidth="1"/>
    <col min="18" max="20" width="10.140625" style="1" customWidth="1"/>
    <col min="21" max="21" width="11" style="1" bestFit="1" customWidth="1"/>
    <col min="22" max="16384" width="9.140625" style="1"/>
  </cols>
  <sheetData>
    <row r="1" spans="2:21" ht="15.75" thickBot="1" x14ac:dyDescent="0.3">
      <c r="I1" s="2"/>
    </row>
    <row r="2" spans="2:21" x14ac:dyDescent="0.25">
      <c r="B2" s="3" t="s">
        <v>23</v>
      </c>
      <c r="C2" s="4"/>
      <c r="D2" s="4"/>
      <c r="E2" s="4"/>
      <c r="F2" s="4"/>
      <c r="G2" s="4"/>
      <c r="H2" s="5"/>
      <c r="I2" s="6"/>
      <c r="K2" s="3" t="s">
        <v>0</v>
      </c>
      <c r="L2" s="4"/>
      <c r="M2" s="4"/>
      <c r="N2" s="4"/>
      <c r="O2" s="5"/>
      <c r="Q2" s="7" t="s">
        <v>1</v>
      </c>
      <c r="R2" s="8"/>
      <c r="S2" s="8"/>
      <c r="T2" s="9"/>
      <c r="U2" s="10"/>
    </row>
    <row r="3" spans="2:21" x14ac:dyDescent="0.25">
      <c r="B3" s="11"/>
      <c r="C3" s="2"/>
      <c r="D3" s="2"/>
      <c r="E3" s="12" t="s">
        <v>2</v>
      </c>
      <c r="F3" s="13">
        <f>35/1000</f>
        <v>3.5000000000000003E-2</v>
      </c>
      <c r="G3" s="2"/>
      <c r="H3" s="14"/>
      <c r="I3" s="2"/>
      <c r="K3" s="15"/>
      <c r="L3" s="16"/>
      <c r="M3" s="17" t="s">
        <v>27</v>
      </c>
      <c r="N3" s="18">
        <v>0.12</v>
      </c>
      <c r="O3" s="19"/>
      <c r="Q3" s="20" t="s">
        <v>3</v>
      </c>
      <c r="R3" s="21"/>
      <c r="S3" s="21"/>
      <c r="T3" s="22">
        <f>O6</f>
        <v>20</v>
      </c>
      <c r="U3" s="23"/>
    </row>
    <row r="4" spans="2:21" ht="15.75" thickBot="1" x14ac:dyDescent="0.3">
      <c r="B4" s="11"/>
      <c r="C4" s="2"/>
      <c r="D4" s="2"/>
      <c r="E4" s="12" t="s">
        <v>4</v>
      </c>
      <c r="F4" s="24">
        <f>7*365</f>
        <v>2555</v>
      </c>
      <c r="G4" s="2"/>
      <c r="H4" s="14"/>
      <c r="I4" s="2"/>
      <c r="K4" s="25"/>
      <c r="L4" s="26"/>
      <c r="M4" s="26"/>
      <c r="N4" s="26"/>
      <c r="O4" s="27"/>
      <c r="Q4" s="28" t="s">
        <v>44</v>
      </c>
      <c r="R4" s="29"/>
      <c r="S4" s="29"/>
      <c r="T4" s="30">
        <f>O8</f>
        <v>4240</v>
      </c>
      <c r="U4" s="23"/>
    </row>
    <row r="5" spans="2:21" x14ac:dyDescent="0.25">
      <c r="B5" s="11"/>
      <c r="C5" s="2"/>
      <c r="D5" s="2"/>
      <c r="E5" s="12" t="s">
        <v>5</v>
      </c>
      <c r="F5" s="24">
        <v>212</v>
      </c>
      <c r="G5" s="2"/>
      <c r="H5" s="14"/>
      <c r="I5" s="2"/>
      <c r="K5" s="15"/>
      <c r="L5" s="16"/>
      <c r="M5" s="16"/>
      <c r="N5" s="17" t="s">
        <v>28</v>
      </c>
      <c r="O5" s="19"/>
      <c r="U5" s="31"/>
    </row>
    <row r="6" spans="2:21" ht="15.75" thickBot="1" x14ac:dyDescent="0.3">
      <c r="B6" s="11"/>
      <c r="C6" s="2"/>
      <c r="D6" s="2"/>
      <c r="E6" s="12" t="s">
        <v>6</v>
      </c>
      <c r="F6" s="24">
        <f>F3*F4*F5</f>
        <v>18958.100000000002</v>
      </c>
      <c r="G6" s="2"/>
      <c r="H6" s="14"/>
      <c r="I6" s="2"/>
      <c r="K6" s="15"/>
      <c r="L6" s="16"/>
      <c r="M6" s="16"/>
      <c r="N6" s="17" t="s">
        <v>7</v>
      </c>
      <c r="O6" s="32">
        <v>20</v>
      </c>
      <c r="P6" s="31"/>
      <c r="U6" s="31"/>
    </row>
    <row r="7" spans="2:21" x14ac:dyDescent="0.25">
      <c r="B7" s="25"/>
      <c r="C7" s="26"/>
      <c r="D7" s="26"/>
      <c r="E7" s="33"/>
      <c r="F7" s="33"/>
      <c r="G7" s="34"/>
      <c r="H7" s="27"/>
      <c r="I7" s="2"/>
      <c r="K7" s="15"/>
      <c r="L7" s="16"/>
      <c r="M7" s="16"/>
      <c r="N7" s="17"/>
      <c r="O7" s="32"/>
      <c r="P7" s="31"/>
      <c r="Q7" s="35" t="s">
        <v>38</v>
      </c>
      <c r="R7" s="36"/>
      <c r="S7" s="36"/>
      <c r="T7" s="36"/>
      <c r="U7" s="37" t="s">
        <v>39</v>
      </c>
    </row>
    <row r="8" spans="2:21" x14ac:dyDescent="0.25">
      <c r="B8" s="11"/>
      <c r="C8" s="2"/>
      <c r="D8" s="2"/>
      <c r="E8" s="12" t="s">
        <v>24</v>
      </c>
      <c r="F8" s="38">
        <f>10/1000</f>
        <v>0.01</v>
      </c>
      <c r="G8" s="2"/>
      <c r="H8" s="39"/>
      <c r="I8" s="40"/>
      <c r="K8" s="11"/>
      <c r="L8" s="2"/>
      <c r="M8" s="2"/>
      <c r="N8" s="12" t="s">
        <v>29</v>
      </c>
      <c r="O8" s="41">
        <f>O6*F5</f>
        <v>4240</v>
      </c>
      <c r="P8" s="31"/>
      <c r="Q8" s="42" t="s">
        <v>40</v>
      </c>
      <c r="R8" s="43" t="s">
        <v>41</v>
      </c>
      <c r="S8" s="44"/>
      <c r="T8" s="44"/>
      <c r="U8" s="45" t="s">
        <v>45</v>
      </c>
    </row>
    <row r="9" spans="2:21" ht="15.75" thickBot="1" x14ac:dyDescent="0.3">
      <c r="B9" s="11"/>
      <c r="C9" s="2"/>
      <c r="D9" s="2"/>
      <c r="E9" s="12" t="s">
        <v>4</v>
      </c>
      <c r="F9" s="24">
        <f>F4</f>
        <v>2555</v>
      </c>
      <c r="G9" s="2"/>
      <c r="H9" s="39"/>
      <c r="I9" s="40"/>
      <c r="K9" s="25"/>
      <c r="L9" s="26"/>
      <c r="M9" s="26"/>
      <c r="N9" s="26"/>
      <c r="O9" s="27"/>
      <c r="P9" s="31"/>
      <c r="Q9" s="46" t="s">
        <v>42</v>
      </c>
      <c r="R9" s="47" t="s">
        <v>43</v>
      </c>
      <c r="S9" s="48"/>
      <c r="T9" s="48"/>
      <c r="U9" s="30">
        <f>E20</f>
        <v>1624.9800000000002</v>
      </c>
    </row>
    <row r="10" spans="2:21" x14ac:dyDescent="0.25">
      <c r="B10" s="11"/>
      <c r="C10" s="2"/>
      <c r="D10" s="2"/>
      <c r="E10" s="12" t="s">
        <v>25</v>
      </c>
      <c r="F10" s="40">
        <f>F5</f>
        <v>212</v>
      </c>
      <c r="G10" s="2"/>
      <c r="H10" s="39"/>
      <c r="I10" s="40"/>
      <c r="J10" s="31"/>
      <c r="K10" s="11"/>
      <c r="L10" s="2"/>
      <c r="M10" s="16"/>
      <c r="N10" s="17" t="s">
        <v>8</v>
      </c>
      <c r="O10" s="32">
        <v>30000</v>
      </c>
      <c r="P10" s="31"/>
    </row>
    <row r="11" spans="2:21" ht="15.75" thickBot="1" x14ac:dyDescent="0.3">
      <c r="B11" s="49"/>
      <c r="C11" s="50"/>
      <c r="D11" s="50"/>
      <c r="E11" s="51" t="s">
        <v>26</v>
      </c>
      <c r="F11" s="52">
        <f>F8*F9*F10</f>
        <v>5416.6</v>
      </c>
      <c r="G11" s="50"/>
      <c r="H11" s="53"/>
      <c r="I11" s="2"/>
      <c r="K11" s="15"/>
      <c r="L11" s="16"/>
      <c r="M11" s="2"/>
      <c r="N11" s="2"/>
      <c r="O11" s="14"/>
    </row>
    <row r="12" spans="2:21" x14ac:dyDescent="0.25">
      <c r="B12" s="2"/>
      <c r="C12" s="2"/>
      <c r="D12" s="2"/>
      <c r="E12" s="2"/>
      <c r="F12" s="2"/>
      <c r="G12" s="2"/>
      <c r="H12" s="12"/>
      <c r="I12" s="40"/>
      <c r="K12" s="15"/>
      <c r="L12" s="16"/>
      <c r="M12" s="16"/>
      <c r="N12" s="17" t="s">
        <v>46</v>
      </c>
      <c r="O12" s="54">
        <f>O10/F4</f>
        <v>11.741682974559687</v>
      </c>
    </row>
    <row r="13" spans="2:21" x14ac:dyDescent="0.25">
      <c r="B13" s="16"/>
      <c r="C13" s="16"/>
      <c r="D13" s="16"/>
      <c r="E13" s="17"/>
      <c r="F13" s="55"/>
      <c r="G13" s="16"/>
      <c r="H13" s="17"/>
      <c r="I13" s="56"/>
      <c r="K13" s="15"/>
      <c r="L13" s="16"/>
      <c r="M13" s="16"/>
      <c r="N13" s="17" t="s">
        <v>9</v>
      </c>
      <c r="O13" s="19"/>
    </row>
    <row r="14" spans="2:21" ht="15" customHeight="1" x14ac:dyDescent="0.25">
      <c r="B14" s="2"/>
      <c r="C14" s="2"/>
      <c r="D14" s="2"/>
      <c r="E14" s="17"/>
      <c r="F14" s="57"/>
      <c r="G14" s="16"/>
      <c r="H14" s="17"/>
      <c r="I14" s="16"/>
      <c r="J14" s="31"/>
      <c r="K14" s="25"/>
      <c r="L14" s="26"/>
      <c r="M14" s="26"/>
      <c r="N14" s="26"/>
      <c r="O14" s="27"/>
    </row>
    <row r="15" spans="2:21" ht="15.75" thickBot="1" x14ac:dyDescent="0.3">
      <c r="B15" s="2"/>
      <c r="C15" s="2"/>
      <c r="D15" s="2"/>
      <c r="E15" s="12"/>
      <c r="F15" s="57"/>
      <c r="G15" s="2"/>
      <c r="H15" s="2"/>
      <c r="I15" s="2"/>
      <c r="K15" s="58"/>
      <c r="L15" s="59"/>
      <c r="M15" s="59"/>
      <c r="N15" s="60" t="s">
        <v>10</v>
      </c>
      <c r="O15" s="61">
        <v>2.5000000000000001E-2</v>
      </c>
    </row>
    <row r="16" spans="2:21" x14ac:dyDescent="0.25">
      <c r="B16" s="3" t="s">
        <v>11</v>
      </c>
      <c r="C16" s="4"/>
      <c r="D16" s="4"/>
      <c r="E16" s="4"/>
      <c r="F16" s="4"/>
      <c r="G16" s="4"/>
      <c r="H16" s="5"/>
      <c r="K16" s="16"/>
      <c r="L16" s="16"/>
      <c r="M16" s="16"/>
      <c r="N16" s="17"/>
      <c r="O16" s="16"/>
    </row>
    <row r="17" spans="2:15" x14ac:dyDescent="0.25">
      <c r="B17" s="62" t="s">
        <v>30</v>
      </c>
      <c r="C17" s="63"/>
      <c r="D17" s="63"/>
      <c r="E17" s="63"/>
      <c r="F17" s="63"/>
      <c r="G17" s="63"/>
      <c r="H17" s="64"/>
      <c r="K17" s="16"/>
      <c r="L17" s="16"/>
      <c r="M17" s="16"/>
      <c r="N17" s="17"/>
      <c r="O17" s="65"/>
    </row>
    <row r="18" spans="2:15" x14ac:dyDescent="0.25">
      <c r="B18" s="11"/>
      <c r="C18" s="2"/>
      <c r="D18" s="12" t="s">
        <v>12</v>
      </c>
      <c r="E18" s="24">
        <f>F11</f>
        <v>5416.6</v>
      </c>
      <c r="F18" s="24"/>
      <c r="G18" s="2"/>
      <c r="H18" s="14"/>
      <c r="K18" s="16"/>
      <c r="L18" s="16"/>
      <c r="M18" s="66"/>
      <c r="N18" s="17"/>
      <c r="O18" s="65"/>
    </row>
    <row r="19" spans="2:15" x14ac:dyDescent="0.25">
      <c r="B19" s="11"/>
      <c r="C19" s="2"/>
      <c r="D19" s="12" t="s">
        <v>13</v>
      </c>
      <c r="E19" s="24">
        <f>F6-F11</f>
        <v>13541.500000000002</v>
      </c>
      <c r="F19" s="67" t="s">
        <v>14</v>
      </c>
      <c r="G19" s="67"/>
      <c r="H19" s="68"/>
      <c r="M19" s="69"/>
      <c r="O19" s="31"/>
    </row>
    <row r="20" spans="2:15" x14ac:dyDescent="0.25">
      <c r="B20" s="11"/>
      <c r="C20" s="2"/>
      <c r="D20" s="12" t="s">
        <v>31</v>
      </c>
      <c r="E20" s="24">
        <f>E19*N3</f>
        <v>1624.9800000000002</v>
      </c>
      <c r="F20" s="67"/>
      <c r="G20" s="67"/>
      <c r="H20" s="68"/>
      <c r="M20" s="70"/>
      <c r="O20" s="31"/>
    </row>
    <row r="21" spans="2:15" ht="15.75" thickBot="1" x14ac:dyDescent="0.3">
      <c r="B21" s="49"/>
      <c r="C21" s="50"/>
      <c r="D21" s="51" t="s">
        <v>15</v>
      </c>
      <c r="E21" s="71">
        <f>E19/F6</f>
        <v>0.7142857142857143</v>
      </c>
      <c r="F21" s="72"/>
      <c r="G21" s="50"/>
      <c r="H21" s="53"/>
      <c r="O21" s="31"/>
    </row>
    <row r="22" spans="2:15" x14ac:dyDescent="0.25">
      <c r="B22" s="73"/>
      <c r="C22" s="73"/>
      <c r="D22" s="12"/>
      <c r="E22" s="74"/>
      <c r="F22" s="74"/>
      <c r="G22" s="73"/>
      <c r="H22" s="73"/>
    </row>
    <row r="23" spans="2:15" x14ac:dyDescent="0.25">
      <c r="B23" s="73"/>
      <c r="C23" s="73"/>
      <c r="D23" s="12"/>
      <c r="E23" s="74"/>
      <c r="F23" s="74"/>
      <c r="G23" s="73"/>
      <c r="H23" s="73"/>
    </row>
    <row r="24" spans="2:15" x14ac:dyDescent="0.25">
      <c r="B24" s="73"/>
      <c r="C24" s="73"/>
      <c r="D24" s="12"/>
      <c r="E24" s="74"/>
      <c r="F24" s="74"/>
      <c r="G24" s="73"/>
      <c r="H24" s="73"/>
    </row>
    <row r="25" spans="2:15" x14ac:dyDescent="0.25">
      <c r="B25" s="75" t="s">
        <v>32</v>
      </c>
      <c r="C25" s="75"/>
      <c r="D25" s="75"/>
      <c r="E25" s="75"/>
      <c r="F25" s="75"/>
      <c r="G25" s="75"/>
      <c r="H25" s="75"/>
      <c r="I25" s="75"/>
      <c r="J25" s="6"/>
      <c r="K25" s="6"/>
    </row>
    <row r="26" spans="2:15" ht="38.25" x14ac:dyDescent="0.25">
      <c r="B26" s="76" t="s">
        <v>16</v>
      </c>
      <c r="C26" s="77" t="s">
        <v>17</v>
      </c>
      <c r="D26" s="76" t="s">
        <v>18</v>
      </c>
      <c r="E26" s="77" t="s">
        <v>33</v>
      </c>
      <c r="F26" s="76" t="s">
        <v>19</v>
      </c>
      <c r="G26" s="77" t="s">
        <v>20</v>
      </c>
      <c r="H26" s="77" t="s">
        <v>21</v>
      </c>
      <c r="I26" s="77" t="s">
        <v>34</v>
      </c>
    </row>
    <row r="27" spans="2:15" x14ac:dyDescent="0.25">
      <c r="B27" s="78">
        <v>0</v>
      </c>
      <c r="C27" s="79">
        <f>O8</f>
        <v>4240</v>
      </c>
      <c r="D27" s="80"/>
      <c r="E27" s="81"/>
      <c r="F27" s="82">
        <f t="shared" ref="F27:F39" si="0">-C27+E27</f>
        <v>-4240</v>
      </c>
      <c r="G27" s="83">
        <f>+F27</f>
        <v>-4240</v>
      </c>
      <c r="H27" s="84">
        <f>+C27</f>
        <v>4240</v>
      </c>
      <c r="I27" s="85"/>
    </row>
    <row r="28" spans="2:15" x14ac:dyDescent="0.25">
      <c r="B28" s="86">
        <f>+B27+1</f>
        <v>1</v>
      </c>
      <c r="C28" s="87"/>
      <c r="D28" s="88">
        <f>N3</f>
        <v>0.12</v>
      </c>
      <c r="E28" s="82">
        <f>E20</f>
        <v>1624.9800000000002</v>
      </c>
      <c r="F28" s="82">
        <f t="shared" si="0"/>
        <v>1624.9800000000002</v>
      </c>
      <c r="G28" s="83">
        <f t="shared" ref="G28:G39" si="1">+F28+G27</f>
        <v>-2615.0199999999995</v>
      </c>
      <c r="H28" s="84">
        <f t="shared" ref="H28:H39" si="2">+C28/(1)^B28+H27</f>
        <v>4240</v>
      </c>
      <c r="I28" s="84">
        <f>+(E28)/(1)^B28</f>
        <v>1624.9800000000002</v>
      </c>
    </row>
    <row r="29" spans="2:15" x14ac:dyDescent="0.25">
      <c r="B29" s="89">
        <f>+B28+1</f>
        <v>2</v>
      </c>
      <c r="C29" s="90"/>
      <c r="D29" s="91">
        <f t="shared" ref="D29:D39" si="3">D28+(D28*$O$15)</f>
        <v>0.123</v>
      </c>
      <c r="E29" s="92">
        <f t="shared" ref="E29:E39" si="4">$E$19*D29</f>
        <v>1665.6045000000001</v>
      </c>
      <c r="F29" s="92">
        <f t="shared" si="0"/>
        <v>1665.6045000000001</v>
      </c>
      <c r="G29" s="92">
        <f t="shared" si="1"/>
        <v>-949.41549999999938</v>
      </c>
      <c r="H29" s="93">
        <f t="shared" si="2"/>
        <v>4240</v>
      </c>
      <c r="I29" s="93">
        <f t="shared" ref="I29:I39" si="5">+(E29)/(1)^B29+I28</f>
        <v>3290.5845000000004</v>
      </c>
    </row>
    <row r="30" spans="2:15" x14ac:dyDescent="0.25">
      <c r="B30" s="89">
        <f t="shared" ref="B30:B39" si="6">+B29+1</f>
        <v>3</v>
      </c>
      <c r="C30" s="90"/>
      <c r="D30" s="91">
        <f t="shared" si="3"/>
        <v>0.12607499999999999</v>
      </c>
      <c r="E30" s="92">
        <f t="shared" si="4"/>
        <v>1707.2446125000001</v>
      </c>
      <c r="F30" s="92">
        <f t="shared" si="0"/>
        <v>1707.2446125000001</v>
      </c>
      <c r="G30" s="92">
        <f t="shared" si="1"/>
        <v>757.82911250000075</v>
      </c>
      <c r="H30" s="93">
        <f t="shared" si="2"/>
        <v>4240</v>
      </c>
      <c r="I30" s="93">
        <f t="shared" si="5"/>
        <v>4997.8291125000005</v>
      </c>
    </row>
    <row r="31" spans="2:15" x14ac:dyDescent="0.25">
      <c r="B31" s="86">
        <f t="shared" si="6"/>
        <v>4</v>
      </c>
      <c r="C31" s="94"/>
      <c r="D31" s="88">
        <f t="shared" si="3"/>
        <v>0.12922687499999999</v>
      </c>
      <c r="E31" s="82">
        <f t="shared" si="4"/>
        <v>1749.9257278125001</v>
      </c>
      <c r="F31" s="82">
        <f t="shared" si="0"/>
        <v>1749.9257278125001</v>
      </c>
      <c r="G31" s="95">
        <f t="shared" si="1"/>
        <v>2507.7548403125011</v>
      </c>
      <c r="H31" s="84">
        <f t="shared" si="2"/>
        <v>4240</v>
      </c>
      <c r="I31" s="84">
        <f t="shared" si="5"/>
        <v>6747.7548403125002</v>
      </c>
    </row>
    <row r="32" spans="2:15" x14ac:dyDescent="0.25">
      <c r="B32" s="86">
        <f t="shared" si="6"/>
        <v>5</v>
      </c>
      <c r="C32" s="94"/>
      <c r="D32" s="88">
        <f t="shared" si="3"/>
        <v>0.132457546875</v>
      </c>
      <c r="E32" s="82">
        <f t="shared" si="4"/>
        <v>1793.6738710078127</v>
      </c>
      <c r="F32" s="82">
        <f t="shared" si="0"/>
        <v>1793.6738710078127</v>
      </c>
      <c r="G32" s="95">
        <f t="shared" si="1"/>
        <v>4301.4287113203136</v>
      </c>
      <c r="H32" s="84">
        <f t="shared" si="2"/>
        <v>4240</v>
      </c>
      <c r="I32" s="84">
        <f t="shared" si="5"/>
        <v>8541.4287113203136</v>
      </c>
    </row>
    <row r="33" spans="2:11" x14ac:dyDescent="0.25">
      <c r="B33" s="86">
        <f t="shared" si="6"/>
        <v>6</v>
      </c>
      <c r="C33" s="94"/>
      <c r="D33" s="88">
        <f t="shared" si="3"/>
        <v>0.135768985546875</v>
      </c>
      <c r="E33" s="82">
        <f>$E$19*D33</f>
        <v>1838.5157177830081</v>
      </c>
      <c r="F33" s="82">
        <f t="shared" si="0"/>
        <v>1838.5157177830081</v>
      </c>
      <c r="G33" s="95">
        <f t="shared" si="1"/>
        <v>6139.9444291033215</v>
      </c>
      <c r="H33" s="84">
        <f t="shared" si="2"/>
        <v>4240</v>
      </c>
      <c r="I33" s="84">
        <f t="shared" si="5"/>
        <v>10379.944429103321</v>
      </c>
    </row>
    <row r="34" spans="2:11" x14ac:dyDescent="0.25">
      <c r="B34" s="86">
        <f t="shared" si="6"/>
        <v>7</v>
      </c>
      <c r="C34" s="94"/>
      <c r="D34" s="88">
        <f t="shared" si="3"/>
        <v>0.13916321018554687</v>
      </c>
      <c r="E34" s="82">
        <f t="shared" si="4"/>
        <v>1884.4786107275831</v>
      </c>
      <c r="F34" s="82">
        <f t="shared" si="0"/>
        <v>1884.4786107275831</v>
      </c>
      <c r="G34" s="95">
        <f t="shared" si="1"/>
        <v>8024.4230398309046</v>
      </c>
      <c r="H34" s="84">
        <f t="shared" si="2"/>
        <v>4240</v>
      </c>
      <c r="I34" s="84">
        <f t="shared" si="5"/>
        <v>12264.423039830905</v>
      </c>
    </row>
    <row r="35" spans="2:11" x14ac:dyDescent="0.25">
      <c r="B35" s="86">
        <f t="shared" si="6"/>
        <v>8</v>
      </c>
      <c r="C35" s="94"/>
      <c r="D35" s="88">
        <f t="shared" si="3"/>
        <v>0.14264229044018553</v>
      </c>
      <c r="E35" s="82">
        <f t="shared" si="4"/>
        <v>1931.5905759957727</v>
      </c>
      <c r="F35" s="82">
        <f t="shared" si="0"/>
        <v>1931.5905759957727</v>
      </c>
      <c r="G35" s="95">
        <f t="shared" si="1"/>
        <v>9956.0136158266778</v>
      </c>
      <c r="H35" s="84">
        <f t="shared" si="2"/>
        <v>4240</v>
      </c>
      <c r="I35" s="84">
        <f t="shared" si="5"/>
        <v>14196.013615826678</v>
      </c>
    </row>
    <row r="36" spans="2:11" x14ac:dyDescent="0.25">
      <c r="B36" s="86">
        <f t="shared" si="6"/>
        <v>9</v>
      </c>
      <c r="C36" s="94"/>
      <c r="D36" s="96">
        <f t="shared" si="3"/>
        <v>0.14620834770119018</v>
      </c>
      <c r="E36" s="82">
        <f t="shared" si="4"/>
        <v>1979.880340395667</v>
      </c>
      <c r="F36" s="82">
        <f t="shared" si="0"/>
        <v>1979.880340395667</v>
      </c>
      <c r="G36" s="95">
        <f t="shared" si="1"/>
        <v>11935.893956222344</v>
      </c>
      <c r="H36" s="84">
        <f t="shared" si="2"/>
        <v>4240</v>
      </c>
      <c r="I36" s="84">
        <f t="shared" si="5"/>
        <v>16175.893956222344</v>
      </c>
    </row>
    <row r="37" spans="2:11" x14ac:dyDescent="0.25">
      <c r="B37" s="86">
        <f t="shared" si="6"/>
        <v>10</v>
      </c>
      <c r="C37" s="94"/>
      <c r="D37" s="88">
        <f t="shared" si="3"/>
        <v>0.14986355639371993</v>
      </c>
      <c r="E37" s="82">
        <f t="shared" si="4"/>
        <v>2029.3773489055586</v>
      </c>
      <c r="F37" s="82">
        <f t="shared" si="0"/>
        <v>2029.3773489055586</v>
      </c>
      <c r="G37" s="95">
        <f t="shared" si="1"/>
        <v>13965.271305127902</v>
      </c>
      <c r="H37" s="84">
        <f t="shared" si="2"/>
        <v>4240</v>
      </c>
      <c r="I37" s="84">
        <f t="shared" si="5"/>
        <v>18205.271305127902</v>
      </c>
    </row>
    <row r="38" spans="2:11" x14ac:dyDescent="0.25">
      <c r="B38" s="86">
        <f t="shared" si="6"/>
        <v>11</v>
      </c>
      <c r="C38" s="94"/>
      <c r="D38" s="96">
        <f t="shared" si="3"/>
        <v>0.15361014530356293</v>
      </c>
      <c r="E38" s="82">
        <f t="shared" si="4"/>
        <v>2080.1117826281975</v>
      </c>
      <c r="F38" s="82">
        <f t="shared" si="0"/>
        <v>2080.1117826281975</v>
      </c>
      <c r="G38" s="95">
        <f t="shared" si="1"/>
        <v>16045.383087756099</v>
      </c>
      <c r="H38" s="84">
        <f t="shared" si="2"/>
        <v>4240</v>
      </c>
      <c r="I38" s="84">
        <f t="shared" si="5"/>
        <v>20285.383087756101</v>
      </c>
    </row>
    <row r="39" spans="2:11" x14ac:dyDescent="0.25">
      <c r="B39" s="86">
        <f t="shared" si="6"/>
        <v>12</v>
      </c>
      <c r="C39" s="97"/>
      <c r="D39" s="88">
        <f t="shared" si="3"/>
        <v>0.15745039893615201</v>
      </c>
      <c r="E39" s="82">
        <f t="shared" si="4"/>
        <v>2132.1145771939027</v>
      </c>
      <c r="F39" s="82">
        <f t="shared" si="0"/>
        <v>2132.1145771939027</v>
      </c>
      <c r="G39" s="95">
        <f t="shared" si="1"/>
        <v>18177.497664950002</v>
      </c>
      <c r="H39" s="84">
        <f t="shared" si="2"/>
        <v>4240</v>
      </c>
      <c r="I39" s="84">
        <f t="shared" si="5"/>
        <v>22417.497664950002</v>
      </c>
    </row>
    <row r="40" spans="2:11" x14ac:dyDescent="0.25">
      <c r="F40" s="98" t="s">
        <v>35</v>
      </c>
      <c r="G40" s="99">
        <f>B29+(G29/(G30-G29))*-1</f>
        <v>2.5561098234246145</v>
      </c>
    </row>
    <row r="41" spans="2:11" x14ac:dyDescent="0.25">
      <c r="F41" s="98" t="s">
        <v>36</v>
      </c>
      <c r="G41" s="100">
        <f>G39/H39</f>
        <v>4.2871456756957551</v>
      </c>
    </row>
    <row r="42" spans="2:11" x14ac:dyDescent="0.25">
      <c r="I42" s="1" t="s">
        <v>37</v>
      </c>
      <c r="J42" s="101">
        <f>0.56*365</f>
        <v>204.4</v>
      </c>
      <c r="K42" s="1" t="s">
        <v>22</v>
      </c>
    </row>
  </sheetData>
  <sheetProtection password="A926" sheet="1" formatCells="0" formatColumns="0" formatRows="0" insertColumns="0" insertRows="0" insertHyperlinks="0" deleteColumns="0" deleteRows="0" sort="0" autoFilter="0" pivotTables="0"/>
  <mergeCells count="12">
    <mergeCell ref="R8:T8"/>
    <mergeCell ref="R9:T9"/>
    <mergeCell ref="Q7:T7"/>
    <mergeCell ref="K2:O2"/>
    <mergeCell ref="Q2:T2"/>
    <mergeCell ref="Q3:S3"/>
    <mergeCell ref="Q4:S4"/>
    <mergeCell ref="B2:H2"/>
    <mergeCell ref="F19:H20"/>
    <mergeCell ref="B25:I25"/>
    <mergeCell ref="B16:H16"/>
    <mergeCell ref="B17:H17"/>
  </mergeCells>
  <pageMargins left="0.7" right="0.7" top="0.75" bottom="0.75" header="0.3" footer="0.3"/>
  <pageSetup paperSize="9" orientation="portrait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LED GA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</dc:creator>
  <cp:lastModifiedBy>Nuno</cp:lastModifiedBy>
  <dcterms:created xsi:type="dcterms:W3CDTF">2014-03-01T11:28:42Z</dcterms:created>
  <dcterms:modified xsi:type="dcterms:W3CDTF">2014-05-06T22:38:50Z</dcterms:modified>
</cp:coreProperties>
</file>