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A926" lockStructure="1"/>
  <bookViews>
    <workbookView xWindow="480" yWindow="90" windowWidth="18195" windowHeight="8505"/>
  </bookViews>
  <sheets>
    <sheet name="LED Gab" sheetId="1" r:id="rId1"/>
  </sheets>
  <calcPr calcId="145621"/>
</workbook>
</file>

<file path=xl/calcChain.xml><?xml version="1.0" encoding="utf-8"?>
<calcChain xmlns="http://schemas.openxmlformats.org/spreadsheetml/2006/main">
  <c r="J45" i="1" l="1"/>
  <c r="F8" i="1"/>
  <c r="D27" i="1"/>
  <c r="D28" i="1" s="1"/>
  <c r="D29" i="1" s="1"/>
  <c r="D30" i="1" s="1"/>
  <c r="D31" i="1" s="1"/>
  <c r="D32" i="1" s="1"/>
  <c r="D33" i="1" s="1"/>
  <c r="D34" i="1" s="1"/>
  <c r="D35" i="1" s="1"/>
  <c r="D36" i="1" s="1"/>
  <c r="D37" i="1" s="1"/>
  <c r="D38" i="1" s="1"/>
  <c r="D39" i="1" s="1"/>
  <c r="D40" i="1" s="1"/>
  <c r="D41" i="1" s="1"/>
  <c r="D42" i="1" s="1"/>
  <c r="B27" i="1"/>
  <c r="B28" i="1" s="1"/>
  <c r="F10" i="1"/>
  <c r="O8" i="1" s="1"/>
  <c r="F4" i="1"/>
  <c r="F9" i="1" s="1"/>
  <c r="T3" i="1"/>
  <c r="F3" i="1"/>
  <c r="F6" i="1" s="1"/>
  <c r="C26" i="1" l="1"/>
  <c r="F26" i="1" s="1"/>
  <c r="G26" i="1" s="1"/>
  <c r="T4" i="1"/>
  <c r="O12" i="1"/>
  <c r="F11" i="1"/>
  <c r="E18" i="1" s="1"/>
  <c r="H26" i="1"/>
  <c r="H27" i="1" s="1"/>
  <c r="H28" i="1" s="1"/>
  <c r="B29" i="1"/>
  <c r="H29" i="1" l="1"/>
  <c r="E19" i="1"/>
  <c r="E42" i="1" s="1"/>
  <c r="B30" i="1"/>
  <c r="H30" i="1" s="1"/>
  <c r="E21" i="1"/>
  <c r="E38" i="1"/>
  <c r="E34" i="1"/>
  <c r="E30" i="1"/>
  <c r="E28" i="1" l="1"/>
  <c r="E32" i="1"/>
  <c r="E36" i="1"/>
  <c r="E40" i="1"/>
  <c r="F28" i="1"/>
  <c r="F30" i="1"/>
  <c r="E20" i="1"/>
  <c r="E29" i="1"/>
  <c r="E31" i="1"/>
  <c r="E33" i="1"/>
  <c r="E35" i="1"/>
  <c r="E37" i="1"/>
  <c r="E39" i="1"/>
  <c r="E41" i="1"/>
  <c r="B31" i="1"/>
  <c r="H31" i="1" s="1"/>
  <c r="F31" i="1"/>
  <c r="E27" i="1" l="1"/>
  <c r="I27" i="1" s="1"/>
  <c r="I28" i="1" s="1"/>
  <c r="I29" i="1" s="1"/>
  <c r="I30" i="1" s="1"/>
  <c r="I31" i="1" s="1"/>
  <c r="U9" i="1"/>
  <c r="F29" i="1"/>
  <c r="F27" i="1"/>
  <c r="G27" i="1" s="1"/>
  <c r="G28" i="1" s="1"/>
  <c r="G29" i="1" s="1"/>
  <c r="G30" i="1" s="1"/>
  <c r="G31" i="1" s="1"/>
  <c r="B32" i="1"/>
  <c r="F32" i="1"/>
  <c r="H32" i="1" l="1"/>
  <c r="I32" i="1"/>
  <c r="G32" i="1"/>
  <c r="F33" i="1"/>
  <c r="B33" i="1"/>
  <c r="H33" i="1" l="1"/>
  <c r="I33" i="1"/>
  <c r="G33" i="1"/>
  <c r="G43" i="1" s="1"/>
  <c r="B34" i="1"/>
  <c r="F34" i="1"/>
  <c r="H34" i="1" l="1"/>
  <c r="I34" i="1"/>
  <c r="G34" i="1"/>
  <c r="B35" i="1"/>
  <c r="F35" i="1"/>
  <c r="H35" i="1" l="1"/>
  <c r="I35" i="1"/>
  <c r="G35" i="1"/>
  <c r="F36" i="1"/>
  <c r="B36" i="1"/>
  <c r="H36" i="1" l="1"/>
  <c r="I36" i="1"/>
  <c r="G36" i="1"/>
  <c r="B37" i="1"/>
  <c r="F37" i="1"/>
  <c r="H37" i="1" l="1"/>
  <c r="I37" i="1"/>
  <c r="G37" i="1"/>
  <c r="F38" i="1"/>
  <c r="B38" i="1"/>
  <c r="H38" i="1" s="1"/>
  <c r="I38" i="1" l="1"/>
  <c r="G38" i="1"/>
  <c r="B39" i="1"/>
  <c r="H39" i="1" s="1"/>
  <c r="F39" i="1"/>
  <c r="I39" i="1" l="1"/>
  <c r="G39" i="1"/>
  <c r="F40" i="1"/>
  <c r="B40" i="1"/>
  <c r="H40" i="1" s="1"/>
  <c r="I40" i="1" l="1"/>
  <c r="G40" i="1"/>
  <c r="F41" i="1"/>
  <c r="B41" i="1"/>
  <c r="H41" i="1" s="1"/>
  <c r="I41" i="1" l="1"/>
  <c r="G41" i="1"/>
  <c r="B42" i="1"/>
  <c r="H42" i="1" s="1"/>
  <c r="F42" i="1"/>
  <c r="I42" i="1" l="1"/>
  <c r="G42" i="1"/>
  <c r="G44" i="1" s="1"/>
</calcChain>
</file>

<file path=xl/comments1.xml><?xml version="1.0" encoding="utf-8"?>
<comments xmlns="http://schemas.openxmlformats.org/spreadsheetml/2006/main">
  <authors>
    <author>Nuno</author>
  </authors>
  <commentList>
    <comment ref="F3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35W
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12 horas/dia; 5 dias por semana</t>
        </r>
      </text>
    </comment>
    <comment ref="G43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PRI - Período do retorno do investimento</t>
        </r>
      </text>
    </comment>
  </commentList>
</comments>
</file>

<file path=xl/sharedStrings.xml><?xml version="1.0" encoding="utf-8"?>
<sst xmlns="http://schemas.openxmlformats.org/spreadsheetml/2006/main" count="48" uniqueCount="47">
  <si>
    <t>Considerações</t>
  </si>
  <si>
    <t>Resumo de custos (€)</t>
  </si>
  <si>
    <t>Lâmpadas existentes de halogéneo (kW):</t>
  </si>
  <si>
    <r>
      <t xml:space="preserve">Custo unitário do </t>
    </r>
    <r>
      <rPr>
        <i/>
        <sz val="11"/>
        <color theme="1"/>
        <rFont val="Calibri"/>
        <family val="2"/>
      </rPr>
      <t>LED</t>
    </r>
  </si>
  <si>
    <t>Número de horas de funcionamento (ano):</t>
  </si>
  <si>
    <t>Tempo de vida (horas):</t>
  </si>
  <si>
    <t>Tempo de vida - Gabinetes (anos):</t>
  </si>
  <si>
    <t>Taxas:</t>
  </si>
  <si>
    <t>Taxa de Inflacção:</t>
  </si>
  <si>
    <t>Estimativas (anual) de…</t>
  </si>
  <si>
    <t>...de consumo (kWh):</t>
  </si>
  <si>
    <t>...de redução (kWh):</t>
  </si>
  <si>
    <t>(Valor que se irá economizar)</t>
  </si>
  <si>
    <t>Redução de consumo (%):</t>
  </si>
  <si>
    <t>Ano</t>
  </si>
  <si>
    <t>Investimento</t>
  </si>
  <si>
    <t>€/kWh</t>
  </si>
  <si>
    <t>Cash Flow</t>
  </si>
  <si>
    <t>Retorno Acumulado</t>
  </si>
  <si>
    <t>Investimento Acumulado</t>
  </si>
  <si>
    <t>(dias)</t>
  </si>
  <si>
    <t>Dados usados para o estudo dos consumos</t>
  </si>
  <si>
    <t>Consumo anual lâmpadas (kWh):</t>
  </si>
  <si>
    <r>
      <t xml:space="preserve">Consumo anual </t>
    </r>
    <r>
      <rPr>
        <i/>
        <sz val="11"/>
        <color theme="1"/>
        <rFont val="Calibri"/>
        <family val="2"/>
      </rPr>
      <t>LED</t>
    </r>
    <r>
      <rPr>
        <sz val="11"/>
        <color theme="1"/>
        <rFont val="Calibri"/>
        <family val="2"/>
        <scheme val="minor"/>
      </rPr>
      <t xml:space="preserve"> (kWh):</t>
    </r>
  </si>
  <si>
    <r>
      <t xml:space="preserve"> </t>
    </r>
    <r>
      <rPr>
        <i/>
        <sz val="11"/>
        <color theme="1"/>
        <rFont val="Calibri"/>
        <family val="2"/>
      </rPr>
      <t>LED</t>
    </r>
    <r>
      <rPr>
        <sz val="11"/>
        <color theme="1"/>
        <rFont val="Calibri"/>
        <family val="2"/>
        <scheme val="minor"/>
      </rPr>
      <t xml:space="preserve"> proposto (kW):</t>
    </r>
  </si>
  <si>
    <t>Número de lâmpadas nos gabinetes:</t>
  </si>
  <si>
    <r>
      <t xml:space="preserve">Número de </t>
    </r>
    <r>
      <rPr>
        <i/>
        <sz val="11"/>
        <color theme="1"/>
        <rFont val="Calibri"/>
        <family val="2"/>
      </rPr>
      <t>LED</t>
    </r>
    <r>
      <rPr>
        <sz val="11"/>
        <color theme="1"/>
        <rFont val="Calibri"/>
        <family val="2"/>
        <scheme val="minor"/>
      </rPr>
      <t xml:space="preserve"> gabinetes:</t>
    </r>
  </si>
  <si>
    <t>...de consumo (€):</t>
  </si>
  <si>
    <t>€/kWh (eletricidade):</t>
  </si>
  <si>
    <t>Total:</t>
  </si>
  <si>
    <t>Redução de custos de consumo</t>
  </si>
  <si>
    <t>Redução de custos acumulado</t>
  </si>
  <si>
    <t>Payback Period</t>
  </si>
  <si>
    <t>ROI</t>
  </si>
  <si>
    <t>0,62 anos:</t>
  </si>
  <si>
    <t>Redução de consumos e custos</t>
  </si>
  <si>
    <t>Total do investimento (384 unidades)</t>
  </si>
  <si>
    <t>31.510 kWh</t>
  </si>
  <si>
    <t>Estudo de viabilidade económica - Substituição de iluminação nos gabinetes (€)</t>
  </si>
  <si>
    <t>Totais</t>
  </si>
  <si>
    <t>Redução energética (kWh)</t>
  </si>
  <si>
    <t>Eletricidade (kWh)</t>
  </si>
  <si>
    <t>Redução de custos (€)</t>
  </si>
  <si>
    <t>Eletricidade (0,12€/kWh)</t>
  </si>
  <si>
    <r>
      <t xml:space="preserve">Aquisição de equipamento - </t>
    </r>
    <r>
      <rPr>
        <i/>
        <sz val="9.35"/>
        <color theme="1"/>
        <rFont val="Calibri"/>
        <family val="2"/>
      </rPr>
      <t>LED</t>
    </r>
    <r>
      <rPr>
        <sz val="11"/>
        <color theme="1"/>
        <rFont val="Calibri"/>
        <family val="2"/>
        <scheme val="minor"/>
      </rPr>
      <t xml:space="preserve"> (€):</t>
    </r>
  </si>
  <si>
    <r>
      <t xml:space="preserve">Custo unitário </t>
    </r>
    <r>
      <rPr>
        <i/>
        <sz val="9.35"/>
        <color theme="1"/>
        <rFont val="Calibri"/>
        <family val="2"/>
      </rPr>
      <t>LED</t>
    </r>
    <r>
      <rPr>
        <sz val="11"/>
        <color theme="1"/>
        <rFont val="Calibri"/>
        <family val="2"/>
        <scheme val="minor"/>
      </rPr>
      <t>:</t>
    </r>
  </si>
  <si>
    <t>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</si>
</sst>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0"/>
    <numFmt numFmtId="165" formatCode="#,##0.00\ &quot;€&quot;"/>
    <numFmt numFmtId="166" formatCode="0.000"/>
    <numFmt numFmtId="167" formatCode="0.0%"/>
    <numFmt numFmtId="168" formatCode="#,##0\ &quot;€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i/>
      <sz val="10"/>
      <color theme="1"/>
      <name val="Calibri"/>
      <family val="2"/>
      <scheme val="minor"/>
    </font>
    <font>
      <i/>
      <sz val="9.35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Protection="1">
      <protection hidden="1"/>
    </xf>
    <xf numFmtId="0" fontId="0" fillId="2" borderId="1" xfId="0" applyFill="1" applyBorder="1" applyAlignment="1" applyProtection="1">
      <alignment horizontal="center"/>
      <protection hidden="1"/>
    </xf>
    <xf numFmtId="0" fontId="0" fillId="2" borderId="2" xfId="0" applyFill="1" applyBorder="1" applyAlignment="1" applyProtection="1">
      <alignment horizontal="center"/>
      <protection hidden="1"/>
    </xf>
    <xf numFmtId="0" fontId="0" fillId="2" borderId="3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protection hidden="1"/>
    </xf>
    <xf numFmtId="0" fontId="0" fillId="2" borderId="1" xfId="0" applyFill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horizontal="center" vertical="center"/>
      <protection hidden="1"/>
    </xf>
    <xf numFmtId="0" fontId="0" fillId="2" borderId="3" xfId="0" applyFill="1" applyBorder="1" applyAlignment="1" applyProtection="1">
      <alignment horizontal="center" vertical="center"/>
      <protection hidden="1"/>
    </xf>
    <xf numFmtId="0" fontId="0" fillId="0" borderId="4" xfId="0" applyBorder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Border="1" applyAlignment="1" applyProtection="1">
      <alignment horizontal="right"/>
      <protection hidden="1"/>
    </xf>
    <xf numFmtId="164" fontId="0" fillId="0" borderId="0" xfId="0" applyNumberFormat="1" applyBorder="1" applyAlignment="1" applyProtection="1">
      <alignment horizontal="left" vertical="center"/>
      <protection hidden="1"/>
    </xf>
    <xf numFmtId="0" fontId="0" fillId="0" borderId="5" xfId="0" applyBorder="1" applyProtection="1">
      <protection hidden="1"/>
    </xf>
    <xf numFmtId="0" fontId="0" fillId="0" borderId="0" xfId="0" applyFill="1" applyBorder="1" applyProtection="1">
      <protection hidden="1"/>
    </xf>
    <xf numFmtId="0" fontId="0" fillId="0" borderId="4" xfId="0" applyFill="1" applyBorder="1" applyProtection="1">
      <protection hidden="1"/>
    </xf>
    <xf numFmtId="2" fontId="0" fillId="0" borderId="0" xfId="0" applyNumberFormat="1" applyFill="1" applyBorder="1" applyAlignment="1" applyProtection="1">
      <alignment horizontal="left"/>
      <protection hidden="1"/>
    </xf>
    <xf numFmtId="0" fontId="0" fillId="0" borderId="5" xfId="0" applyFill="1" applyBorder="1" applyProtection="1"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168" fontId="0" fillId="0" borderId="8" xfId="0" applyNumberFormat="1" applyBorder="1" applyAlignment="1" applyProtection="1">
      <alignment horizontal="center" vertical="center"/>
      <protection hidden="1"/>
    </xf>
    <xf numFmtId="4" fontId="0" fillId="0" borderId="0" xfId="0" applyNumberFormat="1" applyBorder="1" applyAlignment="1" applyProtection="1">
      <alignment horizontal="left" vertical="center"/>
      <protection hidden="1"/>
    </xf>
    <xf numFmtId="0" fontId="0" fillId="7" borderId="4" xfId="0" applyFill="1" applyBorder="1" applyProtection="1">
      <protection hidden="1"/>
    </xf>
    <xf numFmtId="0" fontId="0" fillId="7" borderId="0" xfId="0" applyFill="1" applyBorder="1" applyProtection="1">
      <protection hidden="1"/>
    </xf>
    <xf numFmtId="0" fontId="0" fillId="7" borderId="5" xfId="0" applyFill="1" applyBorder="1" applyProtection="1"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168" fontId="0" fillId="0" borderId="11" xfId="0" applyNumberFormat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right"/>
      <protection hidden="1"/>
    </xf>
    <xf numFmtId="4" fontId="0" fillId="0" borderId="5" xfId="0" applyNumberFormat="1" applyFill="1" applyBorder="1" applyAlignment="1" applyProtection="1">
      <alignment horizontal="left" vertical="center"/>
      <protection hidden="1"/>
    </xf>
    <xf numFmtId="0" fontId="0" fillId="0" borderId="0" xfId="0" applyFill="1" applyProtection="1">
      <protection hidden="1"/>
    </xf>
    <xf numFmtId="0" fontId="0" fillId="7" borderId="0" xfId="0" applyFill="1" applyBorder="1" applyAlignment="1" applyProtection="1">
      <alignment horizontal="right"/>
      <protection hidden="1"/>
    </xf>
    <xf numFmtId="0" fontId="0" fillId="7" borderId="5" xfId="0" applyFill="1" applyBorder="1" applyAlignment="1" applyProtection="1">
      <alignment horizontal="left" vertical="center"/>
      <protection hidden="1"/>
    </xf>
    <xf numFmtId="0" fontId="0" fillId="2" borderId="22" xfId="0" applyFill="1" applyBorder="1" applyAlignment="1" applyProtection="1">
      <alignment horizontal="center" vertical="center"/>
      <protection hidden="1"/>
    </xf>
    <xf numFmtId="0" fontId="0" fillId="2" borderId="23" xfId="0" applyFill="1" applyBorder="1" applyAlignment="1" applyProtection="1">
      <alignment horizontal="center" vertical="center"/>
      <protection hidden="1"/>
    </xf>
    <xf numFmtId="0" fontId="0" fillId="2" borderId="24" xfId="0" applyFill="1" applyBorder="1" applyAlignment="1" applyProtection="1">
      <alignment horizontal="center" vertical="center"/>
      <protection hidden="1"/>
    </xf>
    <xf numFmtId="166" fontId="0" fillId="0" borderId="0" xfId="0" applyNumberFormat="1" applyBorder="1" applyAlignment="1" applyProtection="1">
      <alignment horizontal="left"/>
      <protection hidden="1"/>
    </xf>
    <xf numFmtId="4" fontId="0" fillId="0" borderId="0" xfId="0" applyNumberFormat="1" applyFill="1" applyBorder="1" applyAlignment="1" applyProtection="1">
      <alignment horizontal="left"/>
      <protection hidden="1"/>
    </xf>
    <xf numFmtId="0" fontId="0" fillId="0" borderId="25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3" fontId="0" fillId="0" borderId="29" xfId="0" applyNumberFormat="1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 wrapText="1"/>
      <protection hidden="1"/>
    </xf>
    <xf numFmtId="0" fontId="0" fillId="0" borderId="28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4" fontId="0" fillId="0" borderId="0" xfId="0" applyNumberFormat="1" applyBorder="1" applyAlignment="1" applyProtection="1">
      <alignment horizontal="left"/>
      <protection hidden="1"/>
    </xf>
    <xf numFmtId="0" fontId="0" fillId="0" borderId="15" xfId="0" applyBorder="1" applyProtection="1">
      <protection hidden="1"/>
    </xf>
    <xf numFmtId="0" fontId="0" fillId="0" borderId="16" xfId="0" applyBorder="1" applyProtection="1">
      <protection hidden="1"/>
    </xf>
    <xf numFmtId="0" fontId="0" fillId="0" borderId="16" xfId="0" applyBorder="1" applyAlignment="1" applyProtection="1">
      <alignment horizontal="right"/>
      <protection hidden="1"/>
    </xf>
    <xf numFmtId="4" fontId="0" fillId="0" borderId="16" xfId="0" applyNumberFormat="1" applyBorder="1" applyAlignment="1" applyProtection="1">
      <alignment horizontal="left" vertical="center"/>
      <protection hidden="1"/>
    </xf>
    <xf numFmtId="0" fontId="0" fillId="0" borderId="17" xfId="0" applyBorder="1" applyProtection="1">
      <protection hidden="1"/>
    </xf>
    <xf numFmtId="3" fontId="0" fillId="0" borderId="5" xfId="0" applyNumberFormat="1" applyFill="1" applyBorder="1" applyAlignment="1" applyProtection="1">
      <alignment horizontal="left" vertical="center"/>
      <protection hidden="1"/>
    </xf>
    <xf numFmtId="165" fontId="0" fillId="0" borderId="0" xfId="0" applyNumberFormat="1" applyBorder="1" applyAlignment="1" applyProtection="1">
      <alignment horizontal="left"/>
      <protection hidden="1"/>
    </xf>
    <xf numFmtId="0" fontId="0" fillId="0" borderId="15" xfId="0" applyFill="1" applyBorder="1" applyProtection="1">
      <protection hidden="1"/>
    </xf>
    <xf numFmtId="0" fontId="0" fillId="0" borderId="16" xfId="0" applyFill="1" applyBorder="1" applyProtection="1">
      <protection hidden="1"/>
    </xf>
    <xf numFmtId="0" fontId="0" fillId="0" borderId="16" xfId="0" applyFill="1" applyBorder="1" applyAlignment="1" applyProtection="1">
      <alignment horizontal="right"/>
      <protection hidden="1"/>
    </xf>
    <xf numFmtId="167" fontId="0" fillId="0" borderId="17" xfId="0" applyNumberFormat="1" applyFill="1" applyBorder="1" applyAlignment="1" applyProtection="1">
      <alignment horizontal="left"/>
      <protection hidden="1"/>
    </xf>
    <xf numFmtId="0" fontId="0" fillId="0" borderId="0" xfId="0" applyBorder="1" applyAlignment="1" applyProtection="1">
      <alignment vertical="center" wrapText="1"/>
      <protection hidden="1"/>
    </xf>
    <xf numFmtId="0" fontId="0" fillId="0" borderId="0" xfId="0" applyBorder="1" applyAlignment="1" applyProtection="1">
      <alignment vertical="center"/>
      <protection hidden="1"/>
    </xf>
    <xf numFmtId="168" fontId="0" fillId="0" borderId="0" xfId="0" applyNumberFormat="1" applyBorder="1" applyAlignment="1" applyProtection="1">
      <alignment vertical="center"/>
      <protection hidden="1"/>
    </xf>
    <xf numFmtId="0" fontId="7" fillId="3" borderId="4" xfId="0" applyFont="1" applyFill="1" applyBorder="1" applyAlignment="1" applyProtection="1">
      <alignment horizontal="center"/>
      <protection hidden="1"/>
    </xf>
    <xf numFmtId="0" fontId="0" fillId="3" borderId="0" xfId="0" applyFill="1" applyBorder="1" applyAlignment="1" applyProtection="1">
      <alignment horizontal="center"/>
      <protection hidden="1"/>
    </xf>
    <xf numFmtId="0" fontId="0" fillId="3" borderId="5" xfId="0" applyFill="1" applyBorder="1" applyAlignment="1" applyProtection="1">
      <alignment horizontal="center"/>
      <protection hidden="1"/>
    </xf>
    <xf numFmtId="4" fontId="0" fillId="0" borderId="0" xfId="0" applyNumberFormat="1" applyBorder="1" applyAlignment="1" applyProtection="1">
      <alignment horizontal="center" vertical="center"/>
      <protection hidden="1"/>
    </xf>
    <xf numFmtId="4" fontId="0" fillId="0" borderId="5" xfId="0" applyNumberFormat="1" applyBorder="1" applyAlignment="1" applyProtection="1">
      <alignment horizontal="center" vertical="center"/>
      <protection hidden="1"/>
    </xf>
    <xf numFmtId="10" fontId="0" fillId="4" borderId="16" xfId="0" applyNumberFormat="1" applyFill="1" applyBorder="1" applyAlignment="1" applyProtection="1">
      <alignment horizontal="center"/>
      <protection hidden="1"/>
    </xf>
    <xf numFmtId="10" fontId="0" fillId="0" borderId="16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4" fontId="0" fillId="0" borderId="0" xfId="0" applyNumberFormat="1" applyFill="1" applyBorder="1" applyAlignment="1" applyProtection="1">
      <alignment horizontal="center"/>
      <protection hidden="1"/>
    </xf>
    <xf numFmtId="0" fontId="0" fillId="2" borderId="19" xfId="0" applyFill="1" applyBorder="1" applyAlignment="1" applyProtection="1">
      <alignment horizontal="center"/>
      <protection hidden="1"/>
    </xf>
    <xf numFmtId="0" fontId="0" fillId="2" borderId="12" xfId="0" applyFill="1" applyBorder="1" applyAlignment="1" applyProtection="1">
      <alignment horizontal="center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7" xfId="0" applyFont="1" applyBorder="1" applyAlignment="1" applyProtection="1">
      <alignment horizontal="center" vertical="center" wrapText="1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3" fontId="0" fillId="0" borderId="20" xfId="0" applyNumberFormat="1" applyFill="1" applyBorder="1" applyAlignment="1" applyProtection="1">
      <alignment horizontal="center" vertical="center"/>
      <protection hidden="1"/>
    </xf>
    <xf numFmtId="4" fontId="0" fillId="7" borderId="7" xfId="0" applyNumberFormat="1" applyFill="1" applyBorder="1" applyAlignment="1" applyProtection="1">
      <alignment horizontal="center" vertical="center"/>
      <protection hidden="1"/>
    </xf>
    <xf numFmtId="3" fontId="0" fillId="7" borderId="7" xfId="0" applyNumberFormat="1" applyFill="1" applyBorder="1" applyAlignment="1" applyProtection="1">
      <alignment horizontal="center" vertical="center"/>
      <protection hidden="1"/>
    </xf>
    <xf numFmtId="3" fontId="0" fillId="0" borderId="7" xfId="0" applyNumberFormat="1" applyBorder="1" applyAlignment="1" applyProtection="1">
      <alignment horizontal="center" vertical="center"/>
      <protection hidden="1"/>
    </xf>
    <xf numFmtId="3" fontId="0" fillId="5" borderId="7" xfId="0" applyNumberFormat="1" applyFill="1" applyBorder="1" applyAlignment="1" applyProtection="1">
      <alignment horizontal="center" vertical="center"/>
      <protection hidden="1"/>
    </xf>
    <xf numFmtId="3" fontId="0" fillId="0" borderId="7" xfId="0" applyNumberFormat="1" applyBorder="1" applyAlignment="1" applyProtection="1">
      <alignment horizontal="center"/>
      <protection hidden="1"/>
    </xf>
    <xf numFmtId="3" fontId="0" fillId="7" borderId="7" xfId="0" applyNumberFormat="1" applyFill="1" applyBorder="1" applyAlignment="1" applyProtection="1">
      <alignment horizont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4" fontId="0" fillId="7" borderId="20" xfId="0" applyNumberFormat="1" applyFill="1" applyBorder="1" applyAlignment="1" applyProtection="1">
      <alignment horizontal="center" vertical="center"/>
      <protection hidden="1"/>
    </xf>
    <xf numFmtId="164" fontId="0" fillId="0" borderId="13" xfId="0" applyNumberFormat="1" applyBorder="1" applyAlignment="1" applyProtection="1">
      <alignment horizontal="center" vertical="center"/>
      <protection hidden="1"/>
    </xf>
    <xf numFmtId="4" fontId="0" fillId="7" borderId="21" xfId="0" applyNumberFormat="1" applyFill="1" applyBorder="1" applyAlignment="1" applyProtection="1">
      <alignment horizontal="center" vertical="center"/>
      <protection hidden="1"/>
    </xf>
    <xf numFmtId="0" fontId="1" fillId="3" borderId="19" xfId="0" applyFont="1" applyFill="1" applyBorder="1" applyAlignment="1" applyProtection="1">
      <alignment horizontal="center" vertical="center"/>
      <protection hidden="1"/>
    </xf>
    <xf numFmtId="4" fontId="1" fillId="7" borderId="21" xfId="0" applyNumberFormat="1" applyFont="1" applyFill="1" applyBorder="1" applyAlignment="1" applyProtection="1">
      <alignment horizontal="center" vertical="center"/>
      <protection hidden="1"/>
    </xf>
    <xf numFmtId="164" fontId="1" fillId="3" borderId="13" xfId="0" applyNumberFormat="1" applyFont="1" applyFill="1" applyBorder="1" applyAlignment="1" applyProtection="1">
      <alignment horizontal="center" vertical="center"/>
      <protection hidden="1"/>
    </xf>
    <xf numFmtId="3" fontId="1" fillId="3" borderId="7" xfId="0" applyNumberFormat="1" applyFont="1" applyFill="1" applyBorder="1" applyAlignment="1" applyProtection="1">
      <alignment horizontal="center" vertical="center"/>
      <protection hidden="1"/>
    </xf>
    <xf numFmtId="3" fontId="1" fillId="3" borderId="7" xfId="0" applyNumberFormat="1" applyFont="1" applyFill="1" applyBorder="1" applyAlignment="1" applyProtection="1">
      <alignment horizontal="center"/>
      <protection hidden="1"/>
    </xf>
    <xf numFmtId="3" fontId="0" fillId="2" borderId="7" xfId="0" applyNumberFormat="1" applyFill="1" applyBorder="1" applyAlignment="1" applyProtection="1">
      <alignment horizontal="center" vertical="center"/>
      <protection hidden="1"/>
    </xf>
    <xf numFmtId="164" fontId="0" fillId="0" borderId="13" xfId="0" applyNumberFormat="1" applyFill="1" applyBorder="1" applyAlignment="1" applyProtection="1">
      <alignment horizontal="center" vertical="center"/>
      <protection hidden="1"/>
    </xf>
    <xf numFmtId="4" fontId="0" fillId="7" borderId="18" xfId="0" applyNumberFormat="1" applyFill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right"/>
      <protection hidden="1"/>
    </xf>
    <xf numFmtId="2" fontId="0" fillId="6" borderId="18" xfId="0" applyNumberFormat="1" applyFill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right"/>
      <protection hidden="1"/>
    </xf>
    <xf numFmtId="10" fontId="0" fillId="6" borderId="18" xfId="0" applyNumberFormat="1" applyFill="1" applyBorder="1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pt-PT" sz="1100"/>
              <a:t>Investimento</a:t>
            </a:r>
            <a:r>
              <a:rPr lang="pt-PT" sz="1100" baseline="0"/>
              <a:t> vs Redução de custos</a:t>
            </a:r>
          </a:p>
        </c:rich>
      </c:tx>
      <c:overlay val="1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'LED Gab'!$H$25</c:f>
              <c:strCache>
                <c:ptCount val="1"/>
                <c:pt idx="0">
                  <c:v>Investimento Acumulado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'LED Gab'!$B$26:$B$42</c:f>
              <c:numCache>
                <c:formatCode>General</c:formatCode>
                <c:ptCount val="1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</c:numCache>
            </c:numRef>
          </c:cat>
          <c:val>
            <c:numRef>
              <c:f>'LED Gab'!$H$26:$H$42</c:f>
              <c:numCache>
                <c:formatCode>#,##0</c:formatCode>
                <c:ptCount val="17"/>
                <c:pt idx="0">
                  <c:v>26880</c:v>
                </c:pt>
                <c:pt idx="1">
                  <c:v>26880</c:v>
                </c:pt>
                <c:pt idx="2">
                  <c:v>26880</c:v>
                </c:pt>
                <c:pt idx="3">
                  <c:v>26880</c:v>
                </c:pt>
                <c:pt idx="4">
                  <c:v>26880</c:v>
                </c:pt>
                <c:pt idx="5">
                  <c:v>26880</c:v>
                </c:pt>
                <c:pt idx="6">
                  <c:v>26880</c:v>
                </c:pt>
                <c:pt idx="7">
                  <c:v>26880</c:v>
                </c:pt>
                <c:pt idx="8">
                  <c:v>26880</c:v>
                </c:pt>
                <c:pt idx="9">
                  <c:v>26880</c:v>
                </c:pt>
                <c:pt idx="10">
                  <c:v>26880</c:v>
                </c:pt>
                <c:pt idx="11">
                  <c:v>26880</c:v>
                </c:pt>
                <c:pt idx="12">
                  <c:v>26880</c:v>
                </c:pt>
                <c:pt idx="13">
                  <c:v>26880</c:v>
                </c:pt>
                <c:pt idx="14">
                  <c:v>26880</c:v>
                </c:pt>
                <c:pt idx="15">
                  <c:v>26880</c:v>
                </c:pt>
                <c:pt idx="16">
                  <c:v>26880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'LED Gab'!$I$25</c:f>
              <c:strCache>
                <c:ptCount val="1"/>
                <c:pt idx="0">
                  <c:v>Redução de custos acumulado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'LED Gab'!$B$26:$B$42</c:f>
              <c:numCache>
                <c:formatCode>General</c:formatCode>
                <c:ptCount val="1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</c:numCache>
            </c:numRef>
          </c:cat>
          <c:val>
            <c:numRef>
              <c:f>'LED Gab'!$I$26:$I$42</c:f>
              <c:numCache>
                <c:formatCode>#,##0</c:formatCode>
                <c:ptCount val="17"/>
                <c:pt idx="1">
                  <c:v>3781.1404800000005</c:v>
                </c:pt>
                <c:pt idx="2">
                  <c:v>7656.8094720000008</c:v>
                </c:pt>
                <c:pt idx="3">
                  <c:v>11629.370188800001</c:v>
                </c:pt>
                <c:pt idx="4">
                  <c:v>15701.244923520002</c:v>
                </c:pt>
                <c:pt idx="5">
                  <c:v>19874.916526608002</c:v>
                </c:pt>
                <c:pt idx="6">
                  <c:v>24152.929919773203</c:v>
                </c:pt>
                <c:pt idx="7">
                  <c:v>28537.893647767534</c:v>
                </c:pt>
                <c:pt idx="8">
                  <c:v>33032.48146896172</c:v>
                </c:pt>
                <c:pt idx="9">
                  <c:v>37639.433985685762</c:v>
                </c:pt>
                <c:pt idx="10">
                  <c:v>42361.560315327908</c:v>
                </c:pt>
                <c:pt idx="11">
                  <c:v>47201.739803211109</c:v>
                </c:pt>
                <c:pt idx="12">
                  <c:v>52162.923778291384</c:v>
                </c:pt>
                <c:pt idx="13">
                  <c:v>57248.137352748672</c:v>
                </c:pt>
                <c:pt idx="14">
                  <c:v>62460.481266567389</c:v>
                </c:pt>
                <c:pt idx="15">
                  <c:v>67803.133778231568</c:v>
                </c:pt>
                <c:pt idx="16">
                  <c:v>73279.352602687359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986368"/>
        <c:axId val="92998272"/>
      </c:lineChart>
      <c:catAx>
        <c:axId val="92986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Anos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800"/>
            </a:pPr>
            <a:endParaRPr lang="pt-PT"/>
          </a:p>
        </c:txPr>
        <c:crossAx val="92998272"/>
        <c:crosses val="autoZero"/>
        <c:auto val="1"/>
        <c:lblAlgn val="ctr"/>
        <c:lblOffset val="100"/>
        <c:noMultiLvlLbl val="0"/>
      </c:catAx>
      <c:valAx>
        <c:axId val="9299827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Euros (€)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800"/>
            </a:pPr>
            <a:endParaRPr lang="pt-PT"/>
          </a:p>
        </c:txPr>
        <c:crossAx val="92986368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1660699397869384"/>
          <c:y val="0.89986222526932669"/>
          <c:w val="0.69857029879998622"/>
          <c:h val="7.2408153818608975E-2"/>
        </c:manualLayout>
      </c:layout>
      <c:overlay val="0"/>
      <c:txPr>
        <a:bodyPr/>
        <a:lstStyle/>
        <a:p>
          <a:pPr>
            <a:defRPr sz="800"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46</xdr:row>
      <xdr:rowOff>57149</xdr:rowOff>
    </xdr:from>
    <xdr:to>
      <xdr:col>8</xdr:col>
      <xdr:colOff>304800</xdr:colOff>
      <xdr:row>64</xdr:row>
      <xdr:rowOff>47624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0.3893</cdr:x>
      <cdr:y>0.33903</cdr:y>
    </cdr:from>
    <cdr:to>
      <cdr:x>0.48101</cdr:x>
      <cdr:y>0.49786</cdr:y>
    </cdr:to>
    <cdr:cxnSp macro="">
      <cdr:nvCxnSpPr>
        <cdr:cNvPr id="2" name="Conexão em ângulos rectos 1"/>
        <cdr:cNvCxnSpPr/>
      </cdr:nvCxnSpPr>
      <cdr:spPr>
        <a:xfrm xmlns:a="http://schemas.openxmlformats.org/drawingml/2006/main" rot="16200000" flipH="1">
          <a:off x="1984251" y="1193164"/>
          <a:ext cx="543115" cy="475415"/>
        </a:xfrm>
        <a:prstGeom xmlns:a="http://schemas.openxmlformats.org/drawingml/2006/main" prst="bentConnector3">
          <a:avLst>
            <a:gd name="adj1" fmla="val 50000"/>
          </a:avLst>
        </a:prstGeom>
        <a:ln xmlns:a="http://schemas.openxmlformats.org/drawingml/2006/main">
          <a:solidFill>
            <a:schemeClr val="tx2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0.22801</cdr:x>
      <cdr:y>0.26059</cdr:y>
    </cdr:from>
    <cdr:to>
      <cdr:x>0.55522</cdr:x>
      <cdr:y>0.33858</cdr:y>
    </cdr:to>
    <cdr:sp macro="" textlink="">
      <cdr:nvSpPr>
        <cdr:cNvPr id="3" name="CaixaDeTexto 2"/>
        <cdr:cNvSpPr txBox="1"/>
      </cdr:nvSpPr>
      <cdr:spPr>
        <a:xfrm xmlns:a="http://schemas.openxmlformats.org/drawingml/2006/main">
          <a:off x="1181989" y="891081"/>
          <a:ext cx="1696203" cy="266700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tx2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PT" sz="1050" i="1"/>
            <a:t>Payback Period </a:t>
          </a:r>
          <a:r>
            <a:rPr lang="pt-PT" sz="1050"/>
            <a:t>= 6,62 anos</a:t>
          </a: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U45"/>
  <sheetViews>
    <sheetView tabSelected="1" zoomScaleNormal="100" workbookViewId="0">
      <selection activeCell="O6" sqref="O6"/>
    </sheetView>
  </sheetViews>
  <sheetFormatPr defaultRowHeight="15" x14ac:dyDescent="0.25"/>
  <cols>
    <col min="1" max="2" width="9.140625" style="1"/>
    <col min="3" max="3" width="11" style="1" customWidth="1"/>
    <col min="4" max="4" width="10.140625" style="1" bestFit="1" customWidth="1"/>
    <col min="5" max="5" width="10.28515625" style="1" bestFit="1" customWidth="1"/>
    <col min="6" max="6" width="11.42578125" style="1" customWidth="1"/>
    <col min="7" max="7" width="10.85546875" style="1" bestFit="1" customWidth="1"/>
    <col min="8" max="8" width="11" style="1" customWidth="1"/>
    <col min="9" max="9" width="11.5703125" style="1" customWidth="1"/>
    <col min="10" max="10" width="10.28515625" style="1" bestFit="1" customWidth="1"/>
    <col min="11" max="11" width="10.85546875" style="1" bestFit="1" customWidth="1"/>
    <col min="12" max="13" width="9.140625" style="1"/>
    <col min="14" max="14" width="9.5703125" style="1" customWidth="1"/>
    <col min="15" max="15" width="10.28515625" style="1" bestFit="1" customWidth="1"/>
    <col min="16" max="16" width="9.140625" style="1"/>
    <col min="17" max="17" width="25.140625" style="1" customWidth="1"/>
    <col min="18" max="18" width="7.42578125" style="1" customWidth="1"/>
    <col min="19" max="19" width="8" style="1" customWidth="1"/>
    <col min="20" max="20" width="13" style="1" customWidth="1"/>
    <col min="21" max="21" width="11" style="1" bestFit="1" customWidth="1"/>
    <col min="22" max="16384" width="9.140625" style="1"/>
  </cols>
  <sheetData>
    <row r="1" spans="2:21" ht="15.75" thickBot="1" x14ac:dyDescent="0.3"/>
    <row r="2" spans="2:21" x14ac:dyDescent="0.25">
      <c r="B2" s="2" t="s">
        <v>21</v>
      </c>
      <c r="C2" s="3"/>
      <c r="D2" s="3"/>
      <c r="E2" s="3"/>
      <c r="F2" s="3"/>
      <c r="G2" s="4"/>
      <c r="H2" s="5"/>
      <c r="I2" s="5"/>
      <c r="K2" s="2" t="s">
        <v>0</v>
      </c>
      <c r="L2" s="3"/>
      <c r="M2" s="3"/>
      <c r="N2" s="3"/>
      <c r="O2" s="4"/>
      <c r="Q2" s="6" t="s">
        <v>1</v>
      </c>
      <c r="R2" s="7"/>
      <c r="S2" s="7"/>
      <c r="T2" s="8"/>
    </row>
    <row r="3" spans="2:21" x14ac:dyDescent="0.25">
      <c r="B3" s="9"/>
      <c r="C3" s="10"/>
      <c r="D3" s="10"/>
      <c r="E3" s="11" t="s">
        <v>2</v>
      </c>
      <c r="F3" s="12">
        <f>35/1000</f>
        <v>3.5000000000000003E-2</v>
      </c>
      <c r="G3" s="13"/>
      <c r="H3" s="14"/>
      <c r="I3" s="14"/>
      <c r="K3" s="15"/>
      <c r="L3" s="14"/>
      <c r="M3" s="11" t="s">
        <v>28</v>
      </c>
      <c r="N3" s="16">
        <v>0.12</v>
      </c>
      <c r="O3" s="17"/>
      <c r="Q3" s="18" t="s">
        <v>3</v>
      </c>
      <c r="R3" s="19"/>
      <c r="S3" s="19"/>
      <c r="T3" s="20">
        <f>O6</f>
        <v>70</v>
      </c>
    </row>
    <row r="4" spans="2:21" ht="15.75" thickBot="1" x14ac:dyDescent="0.3">
      <c r="B4" s="9"/>
      <c r="C4" s="10"/>
      <c r="D4" s="10"/>
      <c r="E4" s="11" t="s">
        <v>4</v>
      </c>
      <c r="F4" s="21">
        <f>12*5*52</f>
        <v>3120</v>
      </c>
      <c r="G4" s="13"/>
      <c r="H4" s="14"/>
      <c r="I4" s="14"/>
      <c r="K4" s="22"/>
      <c r="L4" s="23"/>
      <c r="M4" s="23"/>
      <c r="N4" s="23"/>
      <c r="O4" s="24"/>
      <c r="Q4" s="25" t="s">
        <v>36</v>
      </c>
      <c r="R4" s="26"/>
      <c r="S4" s="26"/>
      <c r="T4" s="27">
        <f>O8</f>
        <v>26880</v>
      </c>
    </row>
    <row r="5" spans="2:21" x14ac:dyDescent="0.25">
      <c r="B5" s="9"/>
      <c r="C5" s="10"/>
      <c r="D5" s="10"/>
      <c r="E5" s="11" t="s">
        <v>25</v>
      </c>
      <c r="F5" s="21">
        <v>384</v>
      </c>
      <c r="G5" s="13"/>
      <c r="H5" s="14"/>
      <c r="I5" s="14"/>
      <c r="K5" s="15"/>
      <c r="L5" s="14"/>
      <c r="M5" s="14"/>
      <c r="N5" s="28" t="s">
        <v>44</v>
      </c>
      <c r="O5" s="17"/>
    </row>
    <row r="6" spans="2:21" ht="15.75" thickBot="1" x14ac:dyDescent="0.3">
      <c r="B6" s="9"/>
      <c r="C6" s="10"/>
      <c r="D6" s="10"/>
      <c r="E6" s="11" t="s">
        <v>22</v>
      </c>
      <c r="F6" s="21">
        <f>F3*F4*F5</f>
        <v>41932.800000000003</v>
      </c>
      <c r="G6" s="13"/>
      <c r="H6" s="14"/>
      <c r="I6" s="14"/>
      <c r="K6" s="15"/>
      <c r="L6" s="14"/>
      <c r="M6" s="14"/>
      <c r="N6" s="28" t="s">
        <v>45</v>
      </c>
      <c r="O6" s="29">
        <v>70</v>
      </c>
      <c r="P6" s="30"/>
    </row>
    <row r="7" spans="2:21" x14ac:dyDescent="0.25">
      <c r="B7" s="22"/>
      <c r="C7" s="23"/>
      <c r="D7" s="23"/>
      <c r="E7" s="31"/>
      <c r="F7" s="31"/>
      <c r="G7" s="32"/>
      <c r="H7" s="14"/>
      <c r="I7" s="14"/>
      <c r="K7" s="15"/>
      <c r="L7" s="14"/>
      <c r="M7" s="14"/>
      <c r="N7" s="28"/>
      <c r="O7" s="29"/>
      <c r="P7" s="30"/>
      <c r="Q7" s="33" t="s">
        <v>35</v>
      </c>
      <c r="R7" s="34"/>
      <c r="S7" s="34"/>
      <c r="T7" s="34"/>
      <c r="U7" s="35" t="s">
        <v>39</v>
      </c>
    </row>
    <row r="8" spans="2:21" x14ac:dyDescent="0.25">
      <c r="B8" s="9"/>
      <c r="C8" s="10"/>
      <c r="D8" s="10"/>
      <c r="E8" s="11" t="s">
        <v>24</v>
      </c>
      <c r="F8" s="36">
        <f>8.7/1000</f>
        <v>8.6999999999999994E-3</v>
      </c>
      <c r="G8" s="13"/>
      <c r="H8" s="28"/>
      <c r="I8" s="37"/>
      <c r="K8" s="9"/>
      <c r="L8" s="10"/>
      <c r="M8" s="10"/>
      <c r="N8" s="11" t="s">
        <v>29</v>
      </c>
      <c r="O8" s="29">
        <f>O6*F10</f>
        <v>26880</v>
      </c>
      <c r="P8" s="30"/>
      <c r="Q8" s="38" t="s">
        <v>40</v>
      </c>
      <c r="R8" s="39" t="s">
        <v>41</v>
      </c>
      <c r="S8" s="40"/>
      <c r="T8" s="40"/>
      <c r="U8" s="41" t="s">
        <v>37</v>
      </c>
    </row>
    <row r="9" spans="2:21" ht="15.75" thickBot="1" x14ac:dyDescent="0.3">
      <c r="B9" s="9"/>
      <c r="C9" s="10"/>
      <c r="D9" s="10"/>
      <c r="E9" s="11" t="s">
        <v>4</v>
      </c>
      <c r="F9" s="21">
        <f>F4</f>
        <v>3120</v>
      </c>
      <c r="G9" s="13"/>
      <c r="H9" s="28"/>
      <c r="I9" s="37"/>
      <c r="K9" s="22"/>
      <c r="L9" s="23"/>
      <c r="M9" s="23"/>
      <c r="N9" s="23"/>
      <c r="O9" s="24"/>
      <c r="P9" s="30"/>
      <c r="Q9" s="42" t="s">
        <v>42</v>
      </c>
      <c r="R9" s="43" t="s">
        <v>43</v>
      </c>
      <c r="S9" s="44"/>
      <c r="T9" s="44"/>
      <c r="U9" s="27">
        <f>E20</f>
        <v>3781.1404800000005</v>
      </c>
    </row>
    <row r="10" spans="2:21" x14ac:dyDescent="0.25">
      <c r="B10" s="9"/>
      <c r="C10" s="10"/>
      <c r="D10" s="10"/>
      <c r="E10" s="11" t="s">
        <v>26</v>
      </c>
      <c r="F10" s="45">
        <f>F5</f>
        <v>384</v>
      </c>
      <c r="G10" s="13"/>
      <c r="H10" s="28"/>
      <c r="I10" s="37"/>
      <c r="J10" s="30"/>
      <c r="K10" s="9"/>
      <c r="L10" s="10"/>
      <c r="M10" s="14"/>
      <c r="N10" s="28" t="s">
        <v>5</v>
      </c>
      <c r="O10" s="29">
        <v>50000</v>
      </c>
      <c r="P10" s="30"/>
    </row>
    <row r="11" spans="2:21" ht="15.75" thickBot="1" x14ac:dyDescent="0.3">
      <c r="B11" s="46"/>
      <c r="C11" s="47"/>
      <c r="D11" s="47"/>
      <c r="E11" s="48" t="s">
        <v>23</v>
      </c>
      <c r="F11" s="49">
        <f>F8*F9*F10</f>
        <v>10423.295999999998</v>
      </c>
      <c r="G11" s="50"/>
      <c r="H11" s="14"/>
      <c r="I11" s="14"/>
      <c r="K11" s="9"/>
      <c r="L11" s="10"/>
      <c r="M11" s="10"/>
      <c r="N11" s="10"/>
      <c r="O11" s="13"/>
    </row>
    <row r="12" spans="2:21" x14ac:dyDescent="0.25">
      <c r="B12" s="10"/>
      <c r="C12" s="10"/>
      <c r="D12" s="10"/>
      <c r="E12" s="10"/>
      <c r="F12" s="10"/>
      <c r="G12" s="10"/>
      <c r="H12" s="11"/>
      <c r="I12" s="45"/>
      <c r="K12" s="9"/>
      <c r="L12" s="14"/>
      <c r="M12" s="14"/>
      <c r="N12" s="28" t="s">
        <v>6</v>
      </c>
      <c r="O12" s="51">
        <f>O10/F4</f>
        <v>16.025641025641026</v>
      </c>
    </row>
    <row r="13" spans="2:21" x14ac:dyDescent="0.25">
      <c r="B13" s="10"/>
      <c r="C13" s="10"/>
      <c r="D13" s="10"/>
      <c r="E13" s="28"/>
      <c r="F13" s="52"/>
      <c r="G13" s="10"/>
      <c r="H13" s="11"/>
      <c r="I13" s="37"/>
      <c r="K13" s="22"/>
      <c r="L13" s="23"/>
      <c r="M13" s="23"/>
      <c r="N13" s="23"/>
      <c r="O13" s="24"/>
    </row>
    <row r="14" spans="2:21" ht="15" customHeight="1" x14ac:dyDescent="0.25">
      <c r="B14" s="10"/>
      <c r="C14" s="10"/>
      <c r="D14" s="10"/>
      <c r="E14" s="28"/>
      <c r="F14" s="52"/>
      <c r="G14" s="14"/>
      <c r="H14" s="28"/>
      <c r="I14" s="14"/>
      <c r="J14" s="30"/>
      <c r="K14" s="15"/>
      <c r="L14" s="10"/>
      <c r="M14" s="10"/>
      <c r="N14" s="28" t="s">
        <v>7</v>
      </c>
      <c r="O14" s="17"/>
    </row>
    <row r="15" spans="2:21" ht="15.75" customHeight="1" thickBot="1" x14ac:dyDescent="0.3">
      <c r="B15" s="10"/>
      <c r="C15" s="10"/>
      <c r="D15" s="10"/>
      <c r="E15" s="11"/>
      <c r="F15" s="52"/>
      <c r="G15" s="10"/>
      <c r="H15" s="10"/>
      <c r="I15" s="10"/>
      <c r="K15" s="53"/>
      <c r="L15" s="54"/>
      <c r="M15" s="54"/>
      <c r="N15" s="55" t="s">
        <v>8</v>
      </c>
      <c r="O15" s="56">
        <v>2.5000000000000001E-2</v>
      </c>
      <c r="Q15" s="10"/>
      <c r="R15" s="10"/>
      <c r="S15" s="10"/>
      <c r="T15" s="10"/>
      <c r="U15" s="10"/>
    </row>
    <row r="16" spans="2:21" x14ac:dyDescent="0.25">
      <c r="B16" s="2" t="s">
        <v>9</v>
      </c>
      <c r="C16" s="3"/>
      <c r="D16" s="3"/>
      <c r="E16" s="3"/>
      <c r="F16" s="3"/>
      <c r="G16" s="3"/>
      <c r="H16" s="4"/>
      <c r="J16" s="10"/>
      <c r="K16" s="10"/>
      <c r="L16" s="10"/>
      <c r="M16" s="10"/>
      <c r="N16" s="10"/>
      <c r="O16" s="10"/>
      <c r="P16" s="10"/>
      <c r="Q16" s="57"/>
      <c r="R16" s="58"/>
      <c r="S16" s="58"/>
      <c r="T16" s="58"/>
      <c r="U16" s="59"/>
    </row>
    <row r="17" spans="2:21" x14ac:dyDescent="0.25">
      <c r="B17" s="60" t="s">
        <v>46</v>
      </c>
      <c r="C17" s="61"/>
      <c r="D17" s="61"/>
      <c r="E17" s="61"/>
      <c r="F17" s="61"/>
      <c r="G17" s="61"/>
      <c r="H17" s="62"/>
      <c r="Q17" s="10"/>
      <c r="R17" s="10"/>
      <c r="S17" s="10"/>
      <c r="T17" s="10"/>
      <c r="U17" s="10"/>
    </row>
    <row r="18" spans="2:21" x14ac:dyDescent="0.25">
      <c r="B18" s="9"/>
      <c r="C18" s="10"/>
      <c r="D18" s="11" t="s">
        <v>10</v>
      </c>
      <c r="E18" s="21">
        <f>F11</f>
        <v>10423.295999999998</v>
      </c>
      <c r="F18" s="21"/>
      <c r="G18" s="10"/>
      <c r="H18" s="13"/>
    </row>
    <row r="19" spans="2:21" x14ac:dyDescent="0.25">
      <c r="B19" s="9"/>
      <c r="C19" s="10"/>
      <c r="D19" s="11" t="s">
        <v>11</v>
      </c>
      <c r="E19" s="21">
        <f>F6-F11</f>
        <v>31509.504000000004</v>
      </c>
      <c r="F19" s="63" t="s">
        <v>12</v>
      </c>
      <c r="G19" s="63"/>
      <c r="H19" s="64"/>
    </row>
    <row r="20" spans="2:21" x14ac:dyDescent="0.25">
      <c r="B20" s="9"/>
      <c r="C20" s="10"/>
      <c r="D20" s="11" t="s">
        <v>27</v>
      </c>
      <c r="E20" s="21">
        <f>E19*N3</f>
        <v>3781.1404800000005</v>
      </c>
      <c r="F20" s="63"/>
      <c r="G20" s="63"/>
      <c r="H20" s="64"/>
    </row>
    <row r="21" spans="2:21" ht="15.75" thickBot="1" x14ac:dyDescent="0.3">
      <c r="B21" s="46"/>
      <c r="C21" s="47"/>
      <c r="D21" s="48" t="s">
        <v>13</v>
      </c>
      <c r="E21" s="65">
        <f>E19/F6</f>
        <v>0.75142857142857145</v>
      </c>
      <c r="F21" s="66"/>
      <c r="G21" s="47"/>
      <c r="H21" s="50"/>
      <c r="O21" s="30"/>
    </row>
    <row r="22" spans="2:21" x14ac:dyDescent="0.25">
      <c r="B22" s="67"/>
      <c r="C22" s="67"/>
      <c r="D22" s="11"/>
      <c r="E22" s="68"/>
      <c r="F22" s="68"/>
      <c r="G22" s="67"/>
      <c r="H22" s="67"/>
    </row>
    <row r="23" spans="2:21" x14ac:dyDescent="0.25">
      <c r="B23" s="67"/>
      <c r="C23" s="67"/>
      <c r="D23" s="11"/>
      <c r="E23" s="68"/>
      <c r="F23" s="68"/>
      <c r="G23" s="67"/>
      <c r="H23" s="67"/>
    </row>
    <row r="24" spans="2:21" x14ac:dyDescent="0.25">
      <c r="B24" s="69" t="s">
        <v>38</v>
      </c>
      <c r="C24" s="70"/>
      <c r="D24" s="70"/>
      <c r="E24" s="70"/>
      <c r="F24" s="70"/>
      <c r="G24" s="70"/>
      <c r="H24" s="70"/>
      <c r="I24" s="71"/>
      <c r="J24" s="5"/>
      <c r="K24" s="5"/>
    </row>
    <row r="25" spans="2:21" ht="38.25" x14ac:dyDescent="0.25">
      <c r="B25" s="72" t="s">
        <v>14</v>
      </c>
      <c r="C25" s="73" t="s">
        <v>15</v>
      </c>
      <c r="D25" s="72" t="s">
        <v>16</v>
      </c>
      <c r="E25" s="73" t="s">
        <v>30</v>
      </c>
      <c r="F25" s="72" t="s">
        <v>17</v>
      </c>
      <c r="G25" s="73" t="s">
        <v>18</v>
      </c>
      <c r="H25" s="73" t="s">
        <v>19</v>
      </c>
      <c r="I25" s="73" t="s">
        <v>31</v>
      </c>
    </row>
    <row r="26" spans="2:21" x14ac:dyDescent="0.25">
      <c r="B26" s="74">
        <v>0</v>
      </c>
      <c r="C26" s="75">
        <f>O8</f>
        <v>26880</v>
      </c>
      <c r="D26" s="76"/>
      <c r="E26" s="77"/>
      <c r="F26" s="78">
        <f t="shared" ref="F26:F42" si="0">-C26+E26</f>
        <v>-26880</v>
      </c>
      <c r="G26" s="79">
        <f>+F26</f>
        <v>-26880</v>
      </c>
      <c r="H26" s="80">
        <f>+C26</f>
        <v>26880</v>
      </c>
      <c r="I26" s="81"/>
    </row>
    <row r="27" spans="2:21" x14ac:dyDescent="0.25">
      <c r="B27" s="82">
        <f>+B26+1</f>
        <v>1</v>
      </c>
      <c r="C27" s="83"/>
      <c r="D27" s="84">
        <f>N3</f>
        <v>0.12</v>
      </c>
      <c r="E27" s="78">
        <f>E20</f>
        <v>3781.1404800000005</v>
      </c>
      <c r="F27" s="78">
        <f t="shared" si="0"/>
        <v>3781.1404800000005</v>
      </c>
      <c r="G27" s="79">
        <f t="shared" ref="G27:G42" si="1">+F27+G26</f>
        <v>-23098.859519999998</v>
      </c>
      <c r="H27" s="80">
        <f>+C27/(1)^B27+H26</f>
        <v>26880</v>
      </c>
      <c r="I27" s="80">
        <f>+(E27)/(1)^B27</f>
        <v>3781.1404800000005</v>
      </c>
    </row>
    <row r="28" spans="2:21" x14ac:dyDescent="0.25">
      <c r="B28" s="82">
        <f>+B27+1</f>
        <v>2</v>
      </c>
      <c r="C28" s="85"/>
      <c r="D28" s="84">
        <f t="shared" ref="D28:D42" si="2">D27+(D27*$O$15)</f>
        <v>0.123</v>
      </c>
      <c r="E28" s="78">
        <f t="shared" ref="E28:E42" si="3">$E$19*D28</f>
        <v>3875.6689920000003</v>
      </c>
      <c r="F28" s="78">
        <f t="shared" si="0"/>
        <v>3875.6689920000003</v>
      </c>
      <c r="G28" s="79">
        <f t="shared" si="1"/>
        <v>-19223.190527999999</v>
      </c>
      <c r="H28" s="80">
        <f t="shared" ref="H28:H42" si="4">+C28/(1)^B28+H27</f>
        <v>26880</v>
      </c>
      <c r="I28" s="80">
        <f>+(E28)/(1)^B28+I27</f>
        <v>7656.8094720000008</v>
      </c>
    </row>
    <row r="29" spans="2:21" x14ac:dyDescent="0.25">
      <c r="B29" s="82">
        <f t="shared" ref="B29:B42" si="5">+B28+1</f>
        <v>3</v>
      </c>
      <c r="C29" s="85"/>
      <c r="D29" s="84">
        <f t="shared" si="2"/>
        <v>0.12607499999999999</v>
      </c>
      <c r="E29" s="78">
        <f t="shared" si="3"/>
        <v>3972.5607168000001</v>
      </c>
      <c r="F29" s="78">
        <f t="shared" si="0"/>
        <v>3972.5607168000001</v>
      </c>
      <c r="G29" s="79">
        <f t="shared" si="1"/>
        <v>-15250.629811199999</v>
      </c>
      <c r="H29" s="80">
        <f t="shared" si="4"/>
        <v>26880</v>
      </c>
      <c r="I29" s="80">
        <f t="shared" ref="I29:I42" si="6">+(E29)/(1)^B29+I28</f>
        <v>11629.370188800001</v>
      </c>
    </row>
    <row r="30" spans="2:21" x14ac:dyDescent="0.25">
      <c r="B30" s="82">
        <f t="shared" si="5"/>
        <v>4</v>
      </c>
      <c r="C30" s="85"/>
      <c r="D30" s="84">
        <f t="shared" si="2"/>
        <v>0.12922687499999999</v>
      </c>
      <c r="E30" s="78">
        <f t="shared" si="3"/>
        <v>4071.8747347200001</v>
      </c>
      <c r="F30" s="78">
        <f t="shared" si="0"/>
        <v>4071.8747347200001</v>
      </c>
      <c r="G30" s="79">
        <f t="shared" si="1"/>
        <v>-11178.755076479998</v>
      </c>
      <c r="H30" s="80">
        <f t="shared" si="4"/>
        <v>26880</v>
      </c>
      <c r="I30" s="80">
        <f t="shared" si="6"/>
        <v>15701.244923520002</v>
      </c>
    </row>
    <row r="31" spans="2:21" x14ac:dyDescent="0.25">
      <c r="B31" s="82">
        <f t="shared" si="5"/>
        <v>5</v>
      </c>
      <c r="C31" s="85"/>
      <c r="D31" s="84">
        <f t="shared" si="2"/>
        <v>0.132457546875</v>
      </c>
      <c r="E31" s="78">
        <f t="shared" si="3"/>
        <v>4173.6716030880007</v>
      </c>
      <c r="F31" s="78">
        <f t="shared" si="0"/>
        <v>4173.6716030880007</v>
      </c>
      <c r="G31" s="79">
        <f t="shared" si="1"/>
        <v>-7005.0834733919974</v>
      </c>
      <c r="H31" s="80">
        <f t="shared" si="4"/>
        <v>26880</v>
      </c>
      <c r="I31" s="80">
        <f t="shared" si="6"/>
        <v>19874.916526608002</v>
      </c>
    </row>
    <row r="32" spans="2:21" x14ac:dyDescent="0.25">
      <c r="B32" s="86">
        <f t="shared" si="5"/>
        <v>6</v>
      </c>
      <c r="C32" s="87"/>
      <c r="D32" s="88">
        <f t="shared" si="2"/>
        <v>0.135768985546875</v>
      </c>
      <c r="E32" s="89">
        <f>$E$19*D32</f>
        <v>4278.0133931652008</v>
      </c>
      <c r="F32" s="89">
        <f t="shared" si="0"/>
        <v>4278.0133931652008</v>
      </c>
      <c r="G32" s="89">
        <f t="shared" si="1"/>
        <v>-2727.0700802267966</v>
      </c>
      <c r="H32" s="90">
        <f t="shared" si="4"/>
        <v>26880</v>
      </c>
      <c r="I32" s="90">
        <f t="shared" si="6"/>
        <v>24152.929919773203</v>
      </c>
    </row>
    <row r="33" spans="2:11" x14ac:dyDescent="0.25">
      <c r="B33" s="86">
        <f t="shared" si="5"/>
        <v>7</v>
      </c>
      <c r="C33" s="87"/>
      <c r="D33" s="88">
        <f t="shared" si="2"/>
        <v>0.13916321018554687</v>
      </c>
      <c r="E33" s="89">
        <f t="shared" si="3"/>
        <v>4384.9637279943299</v>
      </c>
      <c r="F33" s="89">
        <f t="shared" si="0"/>
        <v>4384.9637279943299</v>
      </c>
      <c r="G33" s="89">
        <f t="shared" si="1"/>
        <v>1657.8936477675334</v>
      </c>
      <c r="H33" s="90">
        <f t="shared" si="4"/>
        <v>26880</v>
      </c>
      <c r="I33" s="90">
        <f t="shared" si="6"/>
        <v>28537.893647767534</v>
      </c>
    </row>
    <row r="34" spans="2:11" x14ac:dyDescent="0.25">
      <c r="B34" s="82">
        <f t="shared" si="5"/>
        <v>8</v>
      </c>
      <c r="C34" s="85"/>
      <c r="D34" s="84">
        <f t="shared" si="2"/>
        <v>0.14264229044018553</v>
      </c>
      <c r="E34" s="78">
        <f t="shared" si="3"/>
        <v>4494.5878211941881</v>
      </c>
      <c r="F34" s="78">
        <f t="shared" si="0"/>
        <v>4494.5878211941881</v>
      </c>
      <c r="G34" s="91">
        <f t="shared" si="1"/>
        <v>6152.4814689617215</v>
      </c>
      <c r="H34" s="80">
        <f t="shared" si="4"/>
        <v>26880</v>
      </c>
      <c r="I34" s="80">
        <f t="shared" si="6"/>
        <v>33032.48146896172</v>
      </c>
    </row>
    <row r="35" spans="2:11" x14ac:dyDescent="0.25">
      <c r="B35" s="82">
        <f t="shared" si="5"/>
        <v>9</v>
      </c>
      <c r="C35" s="85"/>
      <c r="D35" s="92">
        <f t="shared" si="2"/>
        <v>0.14620834770119018</v>
      </c>
      <c r="E35" s="78">
        <f t="shared" si="3"/>
        <v>4606.9525167240436</v>
      </c>
      <c r="F35" s="78">
        <f t="shared" si="0"/>
        <v>4606.9525167240436</v>
      </c>
      <c r="G35" s="91">
        <f t="shared" si="1"/>
        <v>10759.433985685766</v>
      </c>
      <c r="H35" s="80">
        <f t="shared" si="4"/>
        <v>26880</v>
      </c>
      <c r="I35" s="80">
        <f t="shared" si="6"/>
        <v>37639.433985685762</v>
      </c>
    </row>
    <row r="36" spans="2:11" x14ac:dyDescent="0.25">
      <c r="B36" s="82">
        <f t="shared" si="5"/>
        <v>10</v>
      </c>
      <c r="C36" s="85"/>
      <c r="D36" s="84">
        <f t="shared" si="2"/>
        <v>0.14986355639371993</v>
      </c>
      <c r="E36" s="78">
        <f t="shared" si="3"/>
        <v>4722.1263296421439</v>
      </c>
      <c r="F36" s="78">
        <f t="shared" si="0"/>
        <v>4722.1263296421439</v>
      </c>
      <c r="G36" s="91">
        <f t="shared" si="1"/>
        <v>15481.56031532791</v>
      </c>
      <c r="H36" s="80">
        <f t="shared" si="4"/>
        <v>26880</v>
      </c>
      <c r="I36" s="80">
        <f t="shared" si="6"/>
        <v>42361.560315327908</v>
      </c>
    </row>
    <row r="37" spans="2:11" x14ac:dyDescent="0.25">
      <c r="B37" s="82">
        <f t="shared" si="5"/>
        <v>11</v>
      </c>
      <c r="C37" s="85"/>
      <c r="D37" s="92">
        <f t="shared" si="2"/>
        <v>0.15361014530356293</v>
      </c>
      <c r="E37" s="78">
        <f t="shared" si="3"/>
        <v>4840.1794878831979</v>
      </c>
      <c r="F37" s="78">
        <f t="shared" si="0"/>
        <v>4840.1794878831979</v>
      </c>
      <c r="G37" s="91">
        <f t="shared" si="1"/>
        <v>20321.739803211109</v>
      </c>
      <c r="H37" s="80">
        <f t="shared" si="4"/>
        <v>26880</v>
      </c>
      <c r="I37" s="80">
        <f t="shared" si="6"/>
        <v>47201.739803211109</v>
      </c>
    </row>
    <row r="38" spans="2:11" x14ac:dyDescent="0.25">
      <c r="B38" s="82">
        <f t="shared" si="5"/>
        <v>12</v>
      </c>
      <c r="C38" s="85"/>
      <c r="D38" s="84">
        <f t="shared" si="2"/>
        <v>0.15745039893615201</v>
      </c>
      <c r="E38" s="78">
        <f t="shared" si="3"/>
        <v>4961.1839750802783</v>
      </c>
      <c r="F38" s="78">
        <f t="shared" si="0"/>
        <v>4961.1839750802783</v>
      </c>
      <c r="G38" s="91">
        <f t="shared" si="1"/>
        <v>25282.923778291388</v>
      </c>
      <c r="H38" s="80">
        <f t="shared" si="4"/>
        <v>26880</v>
      </c>
      <c r="I38" s="80">
        <f t="shared" si="6"/>
        <v>52162.923778291384</v>
      </c>
    </row>
    <row r="39" spans="2:11" x14ac:dyDescent="0.25">
      <c r="B39" s="82">
        <f t="shared" si="5"/>
        <v>13</v>
      </c>
      <c r="C39" s="85"/>
      <c r="D39" s="92">
        <f t="shared" si="2"/>
        <v>0.16138665890955581</v>
      </c>
      <c r="E39" s="78">
        <f t="shared" si="3"/>
        <v>5085.2135744572852</v>
      </c>
      <c r="F39" s="78">
        <f t="shared" si="0"/>
        <v>5085.2135744572852</v>
      </c>
      <c r="G39" s="91">
        <f t="shared" si="1"/>
        <v>30368.137352748672</v>
      </c>
      <c r="H39" s="80">
        <f t="shared" si="4"/>
        <v>26880</v>
      </c>
      <c r="I39" s="80">
        <f t="shared" si="6"/>
        <v>57248.137352748672</v>
      </c>
    </row>
    <row r="40" spans="2:11" x14ac:dyDescent="0.25">
      <c r="B40" s="82">
        <f t="shared" si="5"/>
        <v>14</v>
      </c>
      <c r="C40" s="85"/>
      <c r="D40" s="84">
        <f t="shared" si="2"/>
        <v>0.1654213253822947</v>
      </c>
      <c r="E40" s="78">
        <f t="shared" si="3"/>
        <v>5212.3439138187168</v>
      </c>
      <c r="F40" s="78">
        <f t="shared" si="0"/>
        <v>5212.3439138187168</v>
      </c>
      <c r="G40" s="91">
        <f t="shared" si="1"/>
        <v>35580.481266567389</v>
      </c>
      <c r="H40" s="80">
        <f t="shared" si="4"/>
        <v>26880</v>
      </c>
      <c r="I40" s="80">
        <f t="shared" si="6"/>
        <v>62460.481266567389</v>
      </c>
    </row>
    <row r="41" spans="2:11" x14ac:dyDescent="0.25">
      <c r="B41" s="82">
        <f t="shared" si="5"/>
        <v>15</v>
      </c>
      <c r="C41" s="85"/>
      <c r="D41" s="92">
        <f t="shared" si="2"/>
        <v>0.16955685851685207</v>
      </c>
      <c r="E41" s="78">
        <f t="shared" si="3"/>
        <v>5342.6525116641851</v>
      </c>
      <c r="F41" s="78">
        <f t="shared" si="0"/>
        <v>5342.6525116641851</v>
      </c>
      <c r="G41" s="91">
        <f t="shared" si="1"/>
        <v>40923.133778231575</v>
      </c>
      <c r="H41" s="80">
        <f t="shared" si="4"/>
        <v>26880</v>
      </c>
      <c r="I41" s="80">
        <f t="shared" si="6"/>
        <v>67803.133778231568</v>
      </c>
    </row>
    <row r="42" spans="2:11" x14ac:dyDescent="0.25">
      <c r="B42" s="82">
        <f t="shared" si="5"/>
        <v>16</v>
      </c>
      <c r="C42" s="93"/>
      <c r="D42" s="84">
        <f t="shared" si="2"/>
        <v>0.17379577997977336</v>
      </c>
      <c r="E42" s="78">
        <f t="shared" si="3"/>
        <v>5476.2188244557892</v>
      </c>
      <c r="F42" s="78">
        <f t="shared" si="0"/>
        <v>5476.2188244557892</v>
      </c>
      <c r="G42" s="91">
        <f t="shared" si="1"/>
        <v>46399.352602687366</v>
      </c>
      <c r="H42" s="80">
        <f t="shared" si="4"/>
        <v>26880</v>
      </c>
      <c r="I42" s="80">
        <f t="shared" si="6"/>
        <v>73279.352602687359</v>
      </c>
    </row>
    <row r="43" spans="2:11" x14ac:dyDescent="0.25">
      <c r="F43" s="94" t="s">
        <v>32</v>
      </c>
      <c r="G43" s="95">
        <f>B32+(G32/(G33-G32))*-1</f>
        <v>6.621913942598141</v>
      </c>
    </row>
    <row r="44" spans="2:11" x14ac:dyDescent="0.25">
      <c r="F44" s="96" t="s">
        <v>33</v>
      </c>
      <c r="G44" s="97">
        <f>G42/H42</f>
        <v>1.726166391469024</v>
      </c>
    </row>
    <row r="45" spans="2:11" x14ac:dyDescent="0.25">
      <c r="I45" s="1" t="s">
        <v>34</v>
      </c>
      <c r="J45" s="98">
        <f>0.62*365</f>
        <v>226.3</v>
      </c>
      <c r="K45" s="1" t="s">
        <v>20</v>
      </c>
    </row>
  </sheetData>
  <sheetProtection password="A926" sheet="1" formatCells="0" formatColumns="0" formatRows="0" insertColumns="0" insertRows="0" insertHyperlinks="0" deleteColumns="0" deleteRows="0" sort="0" autoFilter="0" pivotTables="0"/>
  <mergeCells count="12">
    <mergeCell ref="R8:T8"/>
    <mergeCell ref="R9:T9"/>
    <mergeCell ref="F19:H20"/>
    <mergeCell ref="B24:I24"/>
    <mergeCell ref="B2:G2"/>
    <mergeCell ref="B16:H16"/>
    <mergeCell ref="B17:H17"/>
    <mergeCell ref="K2:O2"/>
    <mergeCell ref="Q2:T2"/>
    <mergeCell ref="Q3:S3"/>
    <mergeCell ref="Q4:S4"/>
    <mergeCell ref="Q7:T7"/>
  </mergeCells>
  <pageMargins left="0.7" right="0.7" top="0.75" bottom="0.75" header="0.3" footer="0.3"/>
  <pageSetup paperSize="9" orientation="portrait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LED Gab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Nuno</dc:creator>
  <cp:lastModifiedBy>Nuno</cp:lastModifiedBy>
  <dcterms:created xsi:type="dcterms:W3CDTF">2014-02-28T14:10:41Z</dcterms:created>
  <dcterms:modified xsi:type="dcterms:W3CDTF">2014-05-06T22:39:34Z</dcterms:modified>
</cp:coreProperties>
</file>